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OIAs\Proactive release\CE Expenses\"/>
    </mc:Choice>
  </mc:AlternateContent>
  <bookViews>
    <workbookView xWindow="0" yWindow="0" windowWidth="16365" windowHeight="5610" activeTab="4"/>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expenses'!$A$1:$E$35</definedName>
    <definedName name="_xlnm.Print_Area" localSheetId="4">'Gifts and benefits'!$A$1:$F$72</definedName>
    <definedName name="_xlnm.Print_Area" localSheetId="2">Hospitality!$A$1:$E$27</definedName>
    <definedName name="_xlnm.Print_Area" localSheetId="0">'Summary and sign-off'!$A$1:$F$23</definedName>
    <definedName name="_xlnm.Print_Area" localSheetId="1">Travel!$A$1:$E$101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1" i="4" l="1"/>
  <c r="C29" i="3"/>
  <c r="C20" i="2"/>
  <c r="C70" i="1"/>
  <c r="C90" i="1"/>
  <c r="C44" i="1"/>
  <c r="B6" i="13" l="1"/>
  <c r="E59" i="13"/>
  <c r="C59" i="13"/>
  <c r="C63" i="4"/>
  <c r="C62" i="4"/>
  <c r="B59" i="13" l="1"/>
  <c r="B58" i="13"/>
  <c r="D58" i="13"/>
  <c r="B57" i="13"/>
  <c r="D57" i="13"/>
  <c r="D56" i="13"/>
  <c r="B56" i="13"/>
  <c r="D55" i="13"/>
  <c r="B55" i="13"/>
  <c r="D54" i="13"/>
  <c r="B54" i="13"/>
  <c r="B2" i="4"/>
  <c r="B3" i="4"/>
  <c r="B2" i="3"/>
  <c r="B3" i="3"/>
  <c r="B2" i="2"/>
  <c r="B3" i="2"/>
  <c r="B2" i="1"/>
  <c r="B3" i="1"/>
  <c r="F57" i="13" l="1"/>
  <c r="D20" i="2" s="1"/>
  <c r="F59" i="13"/>
  <c r="E61" i="4" s="1"/>
  <c r="F58" i="13"/>
  <c r="D29" i="3" s="1"/>
  <c r="F56" i="13"/>
  <c r="D90" i="1" s="1"/>
  <c r="F55" i="13"/>
  <c r="D70" i="1" s="1"/>
  <c r="F54" i="13"/>
  <c r="D44" i="1" s="1"/>
  <c r="C13" i="13"/>
  <c r="C12" i="13"/>
  <c r="C11" i="13"/>
  <c r="C16" i="13" l="1"/>
  <c r="C17" i="13"/>
  <c r="B5" i="4" l="1"/>
  <c r="B4" i="4"/>
  <c r="B5" i="3"/>
  <c r="B4" i="3"/>
  <c r="B5" i="2"/>
  <c r="B4" i="2"/>
  <c r="B5" i="1"/>
  <c r="B4" i="1"/>
  <c r="C15" i="13" l="1"/>
  <c r="F12" i="13" l="1"/>
  <c r="C61" i="4"/>
  <c r="F11" i="13" s="1"/>
  <c r="F13" i="13" l="1"/>
  <c r="B90" i="1"/>
  <c r="B17" i="13" s="1"/>
  <c r="B70" i="1"/>
  <c r="B16" i="13" s="1"/>
  <c r="B44" i="1"/>
  <c r="B15" i="13" s="1"/>
  <c r="B29" i="3" l="1"/>
  <c r="B13" i="13" s="1"/>
  <c r="B20" i="2"/>
  <c r="B12" i="13" s="1"/>
  <c r="B11" i="13" l="1"/>
  <c r="B9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7" authorId="0" shapeId="0">
      <text>
        <r>
          <rPr>
            <sz val="9"/>
            <color indexed="81"/>
            <rFont val="Tahoma"/>
            <family val="2"/>
          </rPr>
          <t xml:space="preserve">
Insert additional rows as needed:
- 'right click' on a row number (left of screen)
- select 'Insert' (this will insert a row above it)
</t>
        </r>
      </text>
    </comment>
    <comment ref="A7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<sst xmlns="http://schemas.openxmlformats.org/spreadsheetml/2006/main" count="641" uniqueCount="358">
  <si>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</si>
  <si>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</si>
  <si>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</si>
  <si>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</si>
  <si>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</si>
  <si>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</si>
  <si>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</si>
  <si>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</si>
  <si>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</si>
  <si>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</si>
  <si>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</si>
  <si>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</si>
  <si>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</si>
  <si>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</si>
  <si>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</si>
  <si>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</si>
  <si>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</si>
  <si>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</si>
  <si>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</si>
  <si>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</si>
  <si>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</si>
  <si>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</si>
  <si>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</si>
  <si>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</si>
  <si>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</si>
  <si>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</si>
  <si>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</si>
  <si>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</si>
  <si>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</si>
  <si>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</si>
  <si>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</si>
  <si>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</si>
  <si>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</si>
  <si>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</si>
  <si>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</si>
  <si>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</si>
  <si>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</si>
  <si>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</si>
  <si>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</si>
  <si>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</si>
  <si>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</si>
  <si>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</si>
  <si>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</si>
  <si>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</si>
  <si>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</si>
  <si>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</si>
  <si>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</si>
  <si>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</si>
  <si>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</si>
  <si>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</si>
  <si>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</si>
  <si>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</si>
  <si>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</si>
  <si>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</si>
  <si>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</si>
  <si>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</si>
  <si>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</si>
  <si>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</si>
  <si>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</si>
  <si>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</si>
  <si>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</si>
  <si>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</si>
  <si>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</si>
  <si>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</si>
  <si>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</si>
  <si>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</si>
  <si>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</si>
  <si>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</si>
  <si>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</si>
  <si>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</si>
  <si>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</si>
  <si>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</si>
  <si>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</si>
  <si>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</si>
  <si>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</si>
  <si>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</si>
  <si>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</si>
  <si>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</si>
  <si>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</si>
  <si>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</si>
  <si>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</si>
  <si>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</si>
  <si>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</si>
  <si>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</si>
  <si>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</si>
  <si>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</si>
  <si>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</si>
  <si>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</si>
  <si>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</si>
  <si>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</si>
  <si>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</si>
  <si>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</si>
  <si>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</si>
  <si>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</si>
  <si>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</si>
  <si>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</si>
  <si>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</si>
  <si>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</si>
  <si>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</si>
  <si>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</si>
  <si>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</si>
  <si>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</si>
  <si>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</si>
  <si>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</si>
  <si>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</si>
  <si>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</si>
  <si>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</si>
  <si>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</si>
  <si>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</si>
  <si>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</si>
  <si>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</si>
  <si>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</si>
  <si>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</si>
  <si>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</si>
  <si>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</si>
  <si>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</si>
  <si>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</si>
  <si>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</si>
  <si>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</si>
  <si>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Masterclass Attendence Costs</t>
  </si>
  <si>
    <t xml:space="preserve">Flights - WLG/AKL | AKL/SYD | SYD/CAN | CAN/SYD | SYD/WLG </t>
  </si>
  <si>
    <t>Taxi - Home to Wellington Airport</t>
  </si>
  <si>
    <t>Meals and incidentals</t>
  </si>
  <si>
    <t>Taxi - Wellington Airport to Home</t>
  </si>
  <si>
    <t>To attend Women of Influence Forum and Awards Dinner, SecDef Finalist</t>
  </si>
  <si>
    <t>Flights WLG/AKL | AKL/WLG</t>
  </si>
  <si>
    <t>Accom - Skycity Grand Hotel (including booking fee)</t>
  </si>
  <si>
    <t>Taxi - SkyCity Hotel to Auckland Airport</t>
  </si>
  <si>
    <t>Flights - WLG/AKL | AKL/SYD | SYD/WLG</t>
  </si>
  <si>
    <t>Ministry of Defence</t>
  </si>
  <si>
    <t>Ms Helene Quilter</t>
  </si>
  <si>
    <t>Attend Chief Defence Force - Change of Command Ceremony</t>
  </si>
  <si>
    <t>Attend APEC20 CE's meeting</t>
  </si>
  <si>
    <t>Taxi - Ministry of Defence/Ohariu Farm</t>
  </si>
  <si>
    <t>Taxi - Ministry of Defence/Pukeahu War Memorial</t>
  </si>
  <si>
    <t>Taxi - US Ambassadors Residence/Home</t>
  </si>
  <si>
    <t>Taxi - Ministry of Defence/Ministry Foreign Affairs</t>
  </si>
  <si>
    <t>Taxi - Ohariu Farm/Ministry of Defence</t>
  </si>
  <si>
    <t>To attend NZ Defence Industry Association Forum</t>
  </si>
  <si>
    <t>Accom - Copthorne Hotel, Palmerston North</t>
  </si>
  <si>
    <t>Palmerston North</t>
  </si>
  <si>
    <t>Attend Viet Nam Ministry of Defence Dinner</t>
  </si>
  <si>
    <t>Taxi - Ministry of Defence/Shed 5</t>
  </si>
  <si>
    <t>Taxi - Ministry of Defence/Wellington City</t>
  </si>
  <si>
    <t>Professional Development as agreed with SSC</t>
  </si>
  <si>
    <t>Taxi - Hotel to Sydney Harbour</t>
  </si>
  <si>
    <t>27/02/2019 to 28/02/2019</t>
  </si>
  <si>
    <t>Flights - WLG/AKL | AKL/ADL | ADL/SYD | SYD/WLG</t>
  </si>
  <si>
    <t>Meals and incidentals, Adelaide</t>
  </si>
  <si>
    <t>19/04/2019 to 02/05/2019</t>
  </si>
  <si>
    <t>To attend ANZAC Day Commemmorations in Turkey and Defence Talks in United Arab Emirates</t>
  </si>
  <si>
    <t>Taxi - Home /Wellington Airport</t>
  </si>
  <si>
    <t>04/12/2018 to 07/12/2018</t>
  </si>
  <si>
    <t>Singapore/New Zealand Strategic Dialogue in Singapore</t>
  </si>
  <si>
    <t>Flights - WLG\AKL | AKL\SIN | SIN/AKL | AKL/WLG</t>
  </si>
  <si>
    <t>Taxi - Wellington Airport/Home</t>
  </si>
  <si>
    <t>Accom - Park Royal, Singapore</t>
  </si>
  <si>
    <t>Taxi - Home/Australian High Commission</t>
  </si>
  <si>
    <t>29/05/2019 to 03/06/2019</t>
  </si>
  <si>
    <t>20/04/2019 to 22/04/2019</t>
  </si>
  <si>
    <t>Accom - Conrad Hotel, Istanbul</t>
  </si>
  <si>
    <t>Accom - Kolin Hotel, Canakkale</t>
  </si>
  <si>
    <t>Meals and incidentals, Turkey</t>
  </si>
  <si>
    <t>Intercontinental, Sydney</t>
  </si>
  <si>
    <t>The Wellington Club, Wellington</t>
  </si>
  <si>
    <t>Paul Bakery, Singapore</t>
  </si>
  <si>
    <t>The Playford Hotel, Adelaide</t>
  </si>
  <si>
    <t>Hosted NZ Delegation during ANZAC Commemmorations in Turkey</t>
  </si>
  <si>
    <t>Australian Defence Adviser</t>
  </si>
  <si>
    <t>Australian Department of Defence</t>
  </si>
  <si>
    <t>Westpac Women of Influence Awards Dinner</t>
  </si>
  <si>
    <t>Sponsor Westpac &amp; Fairfax, NZ</t>
  </si>
  <si>
    <t>Governor-General HE The Rt Hon Patsy Reddy</t>
  </si>
  <si>
    <t>Australia Department of Prime Minister &amp; Cabinet</t>
  </si>
  <si>
    <t xml:space="preserve">Dinner for visit of UK Vice Chief of Defence Staff </t>
  </si>
  <si>
    <t>British High Commission</t>
  </si>
  <si>
    <t>Defence Strategic Policy Review discussion with Australian Counterparts in Australia</t>
  </si>
  <si>
    <t>Australia/New Zealand - National Security Dialogue in Australia</t>
  </si>
  <si>
    <t>Australia/New Zealand - Defence Talks in Australia</t>
  </si>
  <si>
    <t>12/08/2018 to 14/08/2018</t>
  </si>
  <si>
    <t>20/09/2018 to 21/09/2018</t>
  </si>
  <si>
    <t>Accom - Hotel Realm, Canberra</t>
  </si>
  <si>
    <t>Meals and incidentals, Canberra</t>
  </si>
  <si>
    <t>Accom - Intercontinental Hotel, Sydney</t>
  </si>
  <si>
    <t>Taxi - Ministry of Defence/Wellington Airport</t>
  </si>
  <si>
    <t>Accom - The Playford, Adelaide</t>
  </si>
  <si>
    <t>Australia</t>
  </si>
  <si>
    <t>New Zealand</t>
  </si>
  <si>
    <t>Singapore</t>
  </si>
  <si>
    <t>Flights - WLG/AKL | AKL/DXB | DXB/IST | IST/DXB | DXB/AKL | AKL/WLG</t>
  </si>
  <si>
    <t>Turkey</t>
  </si>
  <si>
    <t>22/04/2019 to 25/04/2019</t>
  </si>
  <si>
    <t>25/04/2019 to 27/04/2019</t>
  </si>
  <si>
    <t>19/04/2019 to 27/04/2019</t>
  </si>
  <si>
    <t xml:space="preserve">To attend ANZAC Day Commemmorations in Turkey </t>
  </si>
  <si>
    <t>30/04/2019 to 01/05/2019</t>
  </si>
  <si>
    <t>Accom - Intercontinental Hotel, Dubai</t>
  </si>
  <si>
    <t>United Arab Emirates</t>
  </si>
  <si>
    <t>Defence Talks with Ministry of Defence in United Arab Emirates</t>
  </si>
  <si>
    <t xml:space="preserve">CANCELLED - Singapore/New Zealand Strategic Dialogue in Singapore </t>
  </si>
  <si>
    <t>Flight Cancellation Fee</t>
  </si>
  <si>
    <t>29/08/2018 to 30/08/2018</t>
  </si>
  <si>
    <t>17/09/2018 to 19/09/2018</t>
  </si>
  <si>
    <t>30/10/2018 to 2/11/2018</t>
  </si>
  <si>
    <t>Accom - Cordis Hotel - Paid Hotel Outside Refund Date</t>
  </si>
  <si>
    <t>Auckland</t>
  </si>
  <si>
    <t>Wellington</t>
  </si>
  <si>
    <t>Taxi - Auckland Airport to Skycity Grand Hotel</t>
  </si>
  <si>
    <t>Meals and Incidentals, Palmerston North</t>
  </si>
  <si>
    <t>To attend Diversity Works NZ Board Meeting</t>
  </si>
  <si>
    <t>Taxi - Home/Wellington Airport</t>
  </si>
  <si>
    <t>Taxi - Central Auckland/Auckland Airport</t>
  </si>
  <si>
    <t>06/06/2019 to 07/06/2019</t>
  </si>
  <si>
    <t>To Attend Naming Ceremony HMNZS Manawanui</t>
  </si>
  <si>
    <t>Attend Chief Defence Force's farewell - United States Reception</t>
  </si>
  <si>
    <t>Attend State Services Commission Chief Executives Retreat</t>
  </si>
  <si>
    <t>Attend Australian High Commission Dinner for visiting Australian Counterpart</t>
  </si>
  <si>
    <t>Attend the National Commemoration to mark the 75th Anniversary of the Battle of Cassino</t>
  </si>
  <si>
    <t>Taxi - Minsitry of Defence/Pukeahu War Memorial</t>
  </si>
  <si>
    <t>Afternoon Tea for Chief of Navy Rear Admiral John Martin</t>
  </si>
  <si>
    <t>Dinner for the Under Secretary of Philippines</t>
  </si>
  <si>
    <t>Dinner for 13 people - New Zealand/Philippines Bilateral Defence Talks</t>
  </si>
  <si>
    <t>Lunch with the Chair of Security Intelligence Board in Australia</t>
  </si>
  <si>
    <t>Lunch with First Secretary, NZ High Commission Singapore in Singapore</t>
  </si>
  <si>
    <t>Dinner New Zealand &amp; Australia Counterparts in Adelaide</t>
  </si>
  <si>
    <t>Afternoon tea for 16 people - Farewell to Chief of Navy</t>
  </si>
  <si>
    <t>Lunch for 2 people - Business Lunch during Singapore Strategic Dialogue</t>
  </si>
  <si>
    <t>Lunch with Australian Defence Attache</t>
  </si>
  <si>
    <t>Australian Defence Attache</t>
  </si>
  <si>
    <t>Dinner with Australian Secretary of Defence</t>
  </si>
  <si>
    <t>Reception in association with NZ Defence Industry Advisory Council and NZ Defence Industry Association</t>
  </si>
  <si>
    <t>Minister of Defence, Hon Ron Mark</t>
  </si>
  <si>
    <t>Dinner to Celebrate 125th Anniversary of Women's Suffrage</t>
  </si>
  <si>
    <t>Working Dinner during Australia/New Zealand National Security Dialogue</t>
  </si>
  <si>
    <t>The Air Force Band in Concert</t>
  </si>
  <si>
    <t>Chief of Airforce</t>
  </si>
  <si>
    <t>Attended by Executive Assistant to Secretary of Defence</t>
  </si>
  <si>
    <t xml:space="preserve">Chief of Navy, NZ Defence Force </t>
  </si>
  <si>
    <t>Received - Farewell Plaque received from the Chief of Navy on his departure</t>
  </si>
  <si>
    <t>Received - Set of  6 - Placemats &amp; Napkins gift exchange during New Zealand/Phillippines Defence Talks</t>
  </si>
  <si>
    <t>Received - Scarf during gift exchange while attending Singapore Strategic Dialogue</t>
  </si>
  <si>
    <t>Singapore Permanent Secretary of Defence</t>
  </si>
  <si>
    <t>Received - 2 Tickets to the Terracotta Warriors Exhibition at Te Papa</t>
  </si>
  <si>
    <t>Chinese Defence Attache and Chinese Assistant Attache</t>
  </si>
  <si>
    <t xml:space="preserve">Defence Engagement Reception </t>
  </si>
  <si>
    <t>Australian High Commission</t>
  </si>
  <si>
    <t>Received - Christmas Cake</t>
  </si>
  <si>
    <t>Beca Chief Executive Officer</t>
  </si>
  <si>
    <t>Tregaskis Brown</t>
  </si>
  <si>
    <t>Shared with Staff</t>
  </si>
  <si>
    <t>Received - Box of Macaroons</t>
  </si>
  <si>
    <t>Singapore High Commission</t>
  </si>
  <si>
    <t>Received - 2 x bottles of Wine (White/Red)</t>
  </si>
  <si>
    <t>South Korea Defence Attache</t>
  </si>
  <si>
    <t>Dinner for Retiring Australian Secretary of Defence</t>
  </si>
  <si>
    <t>Dinner for Japanese Military Delegation</t>
  </si>
  <si>
    <t>Chief of Defence Force</t>
  </si>
  <si>
    <t>Attended with Partner</t>
  </si>
  <si>
    <t>Reception for first visit of the USCGC Polar Star to Wellington</t>
  </si>
  <si>
    <t>United States Embassy</t>
  </si>
  <si>
    <t>Received - Plaque during gift exchange New Zealand/United Arab Emirates Defence Talks</t>
  </si>
  <si>
    <t>Executive Chief of Policy and Cooperation, United Arab Emirates</t>
  </si>
  <si>
    <t>Received - Framed Picture during gift exchange New Zealand/Malaysian Defence Talks</t>
  </si>
  <si>
    <t>Secretary-General Ministry of Defence, Malaysia</t>
  </si>
  <si>
    <t>Reception on board HMNZS Wellington</t>
  </si>
  <si>
    <t>Commodore of HMNZS Wellington, New Zealand Defence Force</t>
  </si>
  <si>
    <t>Presentation 2018/19 Ngarimu VC Awards</t>
  </si>
  <si>
    <t>Associate Minister of Education, Hon Kelvin Davis</t>
  </si>
  <si>
    <t>Attend the New Zealand Military Tattoo</t>
  </si>
  <si>
    <t>Palmerston North Mayor</t>
  </si>
  <si>
    <t>Andrea Needham Leadership Chartiable Trust</t>
  </si>
  <si>
    <t>Held with the Human Resources team</t>
  </si>
  <si>
    <t>Ministry of Defence, United Arab Emirates</t>
  </si>
  <si>
    <t>United Arab Emirates Federation National Council</t>
  </si>
  <si>
    <t>Undersecretary of Defence, United Arab Emirates</t>
  </si>
  <si>
    <t>Received - Silver plated falcon on stand in leather case during gift exchange whilst visiting United Arab Emirates for Defence Engagement</t>
  </si>
  <si>
    <t>Received - Model of the Al Maqta Tower during gift exchange whilst visiting United Arab Emirates for Defence Engagement</t>
  </si>
  <si>
    <t>Retained by Secretary of Defence</t>
  </si>
  <si>
    <t>Received  - Thank you/Farewell Gift on the departure of the Secretary of Defence from Ministry of Defence</t>
  </si>
  <si>
    <t>Received - Flower Print Scarf - Thank you/Farewell Gift on the departure of the Secertary of Defence from the Ministry of Defence</t>
  </si>
  <si>
    <t>Westpac Trans Tasman Dinner with guest speaker Ian Thorpe</t>
  </si>
  <si>
    <t>Victoria University</t>
  </si>
  <si>
    <t>Farewell Lunch with Australian Defence Adviser</t>
  </si>
  <si>
    <t>Given - 2 x Kereru Pen Gift Set as a thank you to the two United Arab Emirate Escort Officers whilst visiting United Arab Emirates for Defence Engagement</t>
  </si>
  <si>
    <t xml:space="preserve">Given - New Zealand Fern Coaster Set as a thank you to the Driver whilst visiting United Arab Emirates for Defence Engagement </t>
  </si>
  <si>
    <t>Given - Kura Turquoise Small Bowl as a thank you to the Escort Officer whislt visiting United Arab Emirates for Defence Engagement</t>
  </si>
  <si>
    <t>Given - 2 x Kiwiana pins as a thank you to Driver and Escort officer whilst visiting United Arab Emirates for Defence Engagement</t>
  </si>
  <si>
    <t>Attend British High Commission Dinner for UK Vice Chief of Defence Staff</t>
  </si>
  <si>
    <t>Taxi - Home/British High Commissioners Residence</t>
  </si>
  <si>
    <t>Attend US Memorial Day Service</t>
  </si>
  <si>
    <t>Taxi - Auckland Airport/Central Auckland</t>
  </si>
  <si>
    <t xml:space="preserve">Attend Chief Executives Farewell </t>
  </si>
  <si>
    <t>Dinner for 6 people - New Zealand Delegation during Turkey visit</t>
  </si>
  <si>
    <t>Suvla, Turkey</t>
  </si>
  <si>
    <t>Held by Recipient</t>
  </si>
  <si>
    <t>3 x Kiwiana Pins - Thank you gifts to 2 x Liaison Officers and driver whilst attending Singapore  Strategic Dialogue</t>
  </si>
  <si>
    <t>Framed Wooden Artwork and MoD Wooden Plaque given to the Secretary-General, Ministry of Defence during gift exchange New Zealand/Malaysian Defence Talks</t>
  </si>
  <si>
    <t>Framed Pio, Clay Kete and Greenstone in basket during gift exchange with the President of the National Council whilst visiting United Arab Emirates for Defence Engagement</t>
  </si>
  <si>
    <t>Ministry of Defence Wooden Plaque during gift exchange with the UnderSecretary of Defence for the Minister of State for Defence whilst visiting United Arab Emirates for Defence Engagement</t>
  </si>
  <si>
    <t>Glass Koru and MoD Wooden Plaque given to the Executive Chief of Policy and Cooperation during gift exchange New Zealand/United Arab Emirates Defence Talks</t>
  </si>
  <si>
    <t>Glass Waka gift to the Hedayah Centre whilst visiting United Arab Emirates for Defence Engagement</t>
  </si>
  <si>
    <t>Farewell Dinner for Secretary of Defence</t>
  </si>
  <si>
    <t>New Zealand Defence Force Executive Committee</t>
  </si>
  <si>
    <t>Diversity Works NZ Board Members - Personal Gift from the board members</t>
  </si>
  <si>
    <t>New Zealand Defence Force Board</t>
  </si>
  <si>
    <t>Received - 2 x bottles of wine(red/white) as a farewell gift</t>
  </si>
  <si>
    <t>Retained by the Secretary of Defence</t>
  </si>
  <si>
    <t>Received - Compass - during gift exchange with the Hedayah Centre whilst visiting United Arab Emirates for Defence Engagement</t>
  </si>
  <si>
    <t>Hedayah Centre, United Arab Emirates</t>
  </si>
  <si>
    <t>2019 Global Enterprise Experience Award Ceremony</t>
  </si>
  <si>
    <t>National Spokensperson for Youth , Chris Bishop MP</t>
  </si>
  <si>
    <t>Taxi - Auckland Airport/Auckland Central</t>
  </si>
  <si>
    <t>Taxi - Auckland Viaduct/Auckland Airport</t>
  </si>
  <si>
    <t>Lunch for 2 people - Attending AUS/NZ National Security Dialogue in Australia</t>
  </si>
  <si>
    <t>Glass Waka during gift exchange with the UnderSecretary of Defence for the Minister of State for Defence whilst visiting United Arab Emirates for Defence Engagement</t>
  </si>
  <si>
    <t>Deputy Chief, Joint Staff, Department of the Central Military Commission, China</t>
  </si>
  <si>
    <t>Philippines Under Scretary of National Defence</t>
  </si>
  <si>
    <t>Farewell Afternoon Tea on the departure of the Secretary of Defence from the Ministry of Defence</t>
  </si>
  <si>
    <t>Received -  Framed James Cook Map as a farewell gift on the departutre of the Secretary of Defence from the Ministry of Defence</t>
  </si>
  <si>
    <t>Reception to farewell the Ambassador of Singapore</t>
  </si>
  <si>
    <t>Dinner for 5 people - Australia/ New Zealand Defence Bilaterals</t>
  </si>
  <si>
    <t>Framed Pounamu Carving - gift exchange New Zealand/Philippines Defence Talks</t>
  </si>
  <si>
    <t>Gift to Philippines UnderSecretary of National Defence</t>
  </si>
  <si>
    <t>Gift to 2 x Liaison Officers and 1 x Driver</t>
  </si>
  <si>
    <t>Gift to Executive Chief Policy and Cooperation</t>
  </si>
  <si>
    <t>Gift to Secretary-General Ministry of Defence, Malaysia</t>
  </si>
  <si>
    <t>Gift to President of the National Council</t>
  </si>
  <si>
    <t>Gift to Undersecretary of Defence</t>
  </si>
  <si>
    <t>Gift to the Hedayah Centre</t>
  </si>
  <si>
    <t>Gift to 2 x Escort Officers</t>
  </si>
  <si>
    <t>Gift to Driver</t>
  </si>
  <si>
    <t>Gift to Escort Officer</t>
  </si>
  <si>
    <t>Gift to 1 x Driver and 1 x Excort Officer</t>
  </si>
  <si>
    <t>Received - 1 x 500ml Bottle Kweichow Moutai</t>
  </si>
  <si>
    <t>Held in the Ministry's Office</t>
  </si>
  <si>
    <t>Gift to Staff Member</t>
  </si>
  <si>
    <t>Shared at Ministry's Christmas Lunch</t>
  </si>
  <si>
    <t>Gifted to Staff Member</t>
  </si>
  <si>
    <t xml:space="preserve">New Zealand Defence Force </t>
  </si>
  <si>
    <t>New Zealand Defence Force</t>
  </si>
  <si>
    <t>NZ Sector Professional Development Programme Dinner</t>
  </si>
  <si>
    <t>Accommodation provided by hosting country during the United Arab Defence defence engagement talks from 27 to 30/04/2019</t>
  </si>
  <si>
    <t>Breakfast/Lunch/Dinner provided by hosting country during the United Arab Emirates defence engagement talks from 27 to 01/05/2019</t>
  </si>
  <si>
    <t>Flights WLG/AKL | AKL/WLG &amp; Booking Fee</t>
  </si>
  <si>
    <t>Received - 1 x bottle of Red Wine</t>
  </si>
  <si>
    <t>Received - Flowers as a thank you/farewell gift as a member of the New Zealand Defence Force Board on her departure from the Ministry of Defence</t>
  </si>
  <si>
    <t xml:space="preserve">Received - 5 x Books </t>
  </si>
  <si>
    <t>Received - Book - during gift exchange whilst visiting United Arab Emirates for Defence Engagement</t>
  </si>
  <si>
    <t>To attend Diversity Works NZ Board Meeting - Cancelled</t>
  </si>
  <si>
    <t>Attend Interviews</t>
  </si>
  <si>
    <t>Train - Sydney City to Sydney Airport</t>
  </si>
  <si>
    <t>Taxi - Home/US Ambassador Residence</t>
  </si>
  <si>
    <t xml:space="preserve">To attend the Women in Influence Forum in Auckland </t>
  </si>
  <si>
    <t>Women in Influence Forum ticket</t>
  </si>
  <si>
    <t>Chief Financial Officer</t>
  </si>
  <si>
    <t>1 July 2018 to 30 June 2019</t>
  </si>
  <si>
    <t>Phone and Data Costs from 1 July 2018 to 30 June 2019</t>
  </si>
  <si>
    <t>Phone and Data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</si>
</sst>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horizontal="left" vertical="center"/>
      <protection locked="0"/>
    </xf>
    <xf numFmtId="167" fontId="11" fillId="9" borderId="3"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8" t="s">
        <v>64</v>
      </c>
      <c r="B1" s="138"/>
      <c r="C1" s="138"/>
      <c r="D1" s="138"/>
      <c r="E1" s="138"/>
      <c r="F1" s="138"/>
      <c r="G1" s="48"/>
      <c r="H1" s="48"/>
      <c r="I1" s="48"/>
      <c r="J1" s="48"/>
      <c r="K1" s="48"/>
    </row>
    <row r="2" spans="1:11" ht="21" customHeight="1" x14ac:dyDescent="0.2">
      <c r="A2" s="4" t="s">
        <v>2</v>
      </c>
      <c r="B2" s="139" t="s">
        <v>129</v>
      </c>
      <c r="C2" s="139"/>
      <c r="D2" s="139"/>
      <c r="E2" s="139"/>
      <c r="F2" s="139"/>
      <c r="G2" s="48"/>
      <c r="H2" s="48"/>
      <c r="I2" s="48"/>
      <c r="J2" s="48"/>
      <c r="K2" s="48"/>
    </row>
    <row r="3" spans="1:11" ht="21" customHeight="1" x14ac:dyDescent="0.2">
      <c r="A3" s="4" t="s">
        <v>65</v>
      </c>
      <c r="B3" s="139" t="s">
        <v>130</v>
      </c>
      <c r="C3" s="139"/>
      <c r="D3" s="139"/>
      <c r="E3" s="139"/>
      <c r="F3" s="139"/>
      <c r="G3" s="48"/>
      <c r="H3" s="48"/>
      <c r="I3" s="48"/>
      <c r="J3" s="48"/>
      <c r="K3" s="48"/>
    </row>
    <row r="4" spans="1:11" ht="21" customHeight="1" x14ac:dyDescent="0.2">
      <c r="A4" s="4" t="s">
        <v>48</v>
      </c>
      <c r="B4" s="140">
        <v>43282</v>
      </c>
      <c r="C4" s="140"/>
      <c r="D4" s="140"/>
      <c r="E4" s="140"/>
      <c r="F4" s="140"/>
      <c r="G4" s="48"/>
      <c r="H4" s="48"/>
      <c r="I4" s="48"/>
      <c r="J4" s="48"/>
      <c r="K4" s="48"/>
    </row>
    <row r="5" spans="1:11" ht="21" customHeight="1" x14ac:dyDescent="0.2">
      <c r="A5" s="4" t="s">
        <v>49</v>
      </c>
      <c r="B5" s="140">
        <v>43646</v>
      </c>
      <c r="C5" s="140"/>
      <c r="D5" s="140"/>
      <c r="E5" s="140"/>
      <c r="F5" s="140"/>
      <c r="G5" s="48"/>
      <c r="H5" s="48"/>
      <c r="I5" s="48"/>
      <c r="J5" s="48"/>
      <c r="K5" s="48"/>
    </row>
    <row r="6" spans="1:11" ht="21" customHeight="1" x14ac:dyDescent="0.2">
      <c r="A6" s="4" t="s">
        <v>69</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36"/>
      <c r="H6" s="48"/>
      <c r="I6" s="48"/>
      <c r="J6" s="48"/>
      <c r="K6" s="48"/>
    </row>
    <row r="7" spans="1:11" ht="21" customHeight="1" x14ac:dyDescent="0.2">
      <c r="A7" s="4" t="s">
        <v>86</v>
      </c>
      <c r="B7" s="136" t="s">
        <v>38</v>
      </c>
      <c r="C7" s="136"/>
      <c r="D7" s="136"/>
      <c r="E7" s="136"/>
      <c r="F7" s="136"/>
      <c r="G7" s="36"/>
      <c r="H7" s="48"/>
      <c r="I7" s="48"/>
      <c r="J7" s="48"/>
      <c r="K7" s="48"/>
    </row>
    <row r="8" spans="1:11" ht="21" customHeight="1" x14ac:dyDescent="0.2">
      <c r="A8" s="4" t="s">
        <v>66</v>
      </c>
      <c r="B8" s="136" t="s">
        <v>354</v>
      </c>
      <c r="C8" s="136"/>
      <c r="D8" s="136"/>
      <c r="E8" s="136"/>
      <c r="F8" s="136"/>
      <c r="G8" s="36"/>
      <c r="H8" s="48"/>
      <c r="I8" s="48"/>
      <c r="J8" s="48"/>
      <c r="K8" s="48"/>
    </row>
    <row r="9" spans="1:11" ht="66.75" customHeight="1" x14ac:dyDescent="0.2">
      <c r="A9" s="135" t="s">
        <v>82</v>
      </c>
      <c r="B9" s="135"/>
      <c r="C9" s="135"/>
      <c r="D9" s="135"/>
      <c r="E9" s="135"/>
      <c r="F9" s="135"/>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33113.550000000003</v>
      </c>
      <c r="C11" s="87" t="str">
        <f>IF(Travel!B6="",A34,Travel!B6)</f>
        <v>Figures include GST (where applicable)</v>
      </c>
      <c r="D11" s="8"/>
      <c r="E11" s="11" t="s">
        <v>61</v>
      </c>
      <c r="F11" s="58">
        <f>'Gifts and benefits'!C61</f>
        <v>46</v>
      </c>
      <c r="G11" s="49"/>
      <c r="H11" s="49"/>
      <c r="I11" s="49"/>
      <c r="J11" s="49"/>
      <c r="K11" s="49"/>
    </row>
    <row r="12" spans="1:11" ht="27.75" customHeight="1" x14ac:dyDescent="0.2">
      <c r="A12" s="11" t="s">
        <v>9</v>
      </c>
      <c r="B12" s="80">
        <f>Hospitality!B20</f>
        <v>2370.64</v>
      </c>
      <c r="C12" s="87" t="str">
        <f>IF(Hospitality!B6="",A34,Hospitality!B6)</f>
        <v>Figures include GST (where applicable)</v>
      </c>
      <c r="D12" s="8"/>
      <c r="E12" s="11" t="s">
        <v>62</v>
      </c>
      <c r="F12" s="58">
        <f>'Gifts and benefits'!C62</f>
        <v>37</v>
      </c>
      <c r="G12" s="49"/>
      <c r="H12" s="49"/>
      <c r="I12" s="49"/>
      <c r="J12" s="49"/>
      <c r="K12" s="49"/>
    </row>
    <row r="13" spans="1:11" ht="27.75" customHeight="1" x14ac:dyDescent="0.2">
      <c r="A13" s="11" t="s">
        <v>14</v>
      </c>
      <c r="B13" s="80">
        <f>'All other expenses'!B29</f>
        <v>3140.1099999999997</v>
      </c>
      <c r="C13" s="87" t="str">
        <f>IF('All other expenses'!B6="",A34,'All other expenses'!B6)</f>
        <v>Figures include GST (where applicable)</v>
      </c>
      <c r="D13" s="8"/>
      <c r="E13" s="11" t="s">
        <v>63</v>
      </c>
      <c r="F13" s="58">
        <f>'Gifts and benefits'!C63</f>
        <v>9</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Travel!B44</f>
        <v>28742.77</v>
      </c>
      <c r="C15" s="89" t="str">
        <f>C11</f>
        <v>Figures include GST (where applicable)</v>
      </c>
      <c r="D15" s="8"/>
      <c r="E15" s="8"/>
      <c r="F15" s="60"/>
      <c r="G15" s="48"/>
      <c r="H15" s="48"/>
      <c r="I15" s="48"/>
      <c r="J15" s="48"/>
      <c r="K15" s="48"/>
    </row>
    <row r="16" spans="1:11" ht="27.75" customHeight="1" x14ac:dyDescent="0.2">
      <c r="A16" s="12" t="s">
        <v>57</v>
      </c>
      <c r="B16" s="82">
        <f>Travel!B70</f>
        <v>3986.8300000000004</v>
      </c>
      <c r="C16" s="89" t="str">
        <f>C11</f>
        <v>Figures include GST (where applicable)</v>
      </c>
      <c r="D16" s="61"/>
      <c r="E16" s="8"/>
      <c r="F16" s="62"/>
      <c r="G16" s="48"/>
      <c r="H16" s="48"/>
      <c r="I16" s="48"/>
      <c r="J16" s="48"/>
      <c r="K16" s="48"/>
    </row>
    <row r="17" spans="1:11" ht="27.75" customHeight="1" x14ac:dyDescent="0.2">
      <c r="A17" s="12" t="s">
        <v>30</v>
      </c>
      <c r="B17" s="82">
        <f>Travel!B90</f>
        <v>383.95000000000005</v>
      </c>
      <c r="C17" s="8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COUNT(Travel!B12:B43)</f>
        <v>27</v>
      </c>
      <c r="C54" s="112"/>
      <c r="D54" s="112">
        <f>COUNTIF(Travel!D12:D43,"*")</f>
        <v>27</v>
      </c>
      <c r="E54" s="113"/>
      <c r="F54" s="113" t="b">
        <f>MIN(B54,D54)=MAX(B54,D54)</f>
        <v>1</v>
      </c>
      <c r="G54" s="48"/>
      <c r="H54" s="48"/>
      <c r="I54" s="48"/>
      <c r="J54" s="48"/>
      <c r="K54" s="48"/>
    </row>
    <row r="55" spans="1:11" hidden="1" x14ac:dyDescent="0.2">
      <c r="A55" s="122" t="s">
        <v>76</v>
      </c>
      <c r="B55" s="112">
        <f>COUNT(Travel!B48:B69)</f>
        <v>19</v>
      </c>
      <c r="C55" s="112"/>
      <c r="D55" s="112">
        <f>COUNTIF(Travel!D48:D69,"*")</f>
        <v>19</v>
      </c>
      <c r="E55" s="113"/>
      <c r="F55" s="113" t="b">
        <f>MIN(B55,D55)=MAX(B55,D55)</f>
        <v>1</v>
      </c>
    </row>
    <row r="56" spans="1:11" hidden="1" x14ac:dyDescent="0.2">
      <c r="A56" s="123"/>
      <c r="B56" s="112">
        <f>COUNT(Travel!B74:B89)</f>
        <v>13</v>
      </c>
      <c r="C56" s="112"/>
      <c r="D56" s="112">
        <f>COUNTIF(Travel!D74:D89,"*")</f>
        <v>13</v>
      </c>
      <c r="E56" s="113"/>
      <c r="F56" s="113" t="b">
        <f>MIN(B56,D56)=MAX(B56,D56)</f>
        <v>1</v>
      </c>
    </row>
    <row r="57" spans="1:11" hidden="1" x14ac:dyDescent="0.2">
      <c r="A57" s="124" t="s">
        <v>74</v>
      </c>
      <c r="B57" s="114">
        <f>COUNT(Hospitality!B11:B19)</f>
        <v>6</v>
      </c>
      <c r="C57" s="114"/>
      <c r="D57" s="114">
        <f>COUNTIF(Hospitality!D11:D19,"*")</f>
        <v>6</v>
      </c>
      <c r="E57" s="115"/>
      <c r="F57" s="115" t="b">
        <f>MIN(B57,D57)=MAX(B57,D57)</f>
        <v>1</v>
      </c>
    </row>
    <row r="58" spans="1:11" hidden="1" x14ac:dyDescent="0.2">
      <c r="A58" s="125" t="s">
        <v>75</v>
      </c>
      <c r="B58" s="113">
        <f>COUNT('All other expenses'!B11:B28)</f>
        <v>15</v>
      </c>
      <c r="C58" s="113"/>
      <c r="D58" s="113">
        <f>COUNTIF('All other expenses'!D11:D28,"*")</f>
        <v>15</v>
      </c>
      <c r="E58" s="113"/>
      <c r="F58" s="113" t="b">
        <f>MIN(B58,D58)=MAX(B58,D58)</f>
        <v>1</v>
      </c>
    </row>
    <row r="59" spans="1:11" hidden="1" x14ac:dyDescent="0.2">
      <c r="A59" s="124" t="s">
        <v>73</v>
      </c>
      <c r="B59" s="114">
        <f>COUNTIF('Gifts and benefits'!B11:B60,"*")</f>
        <v>46</v>
      </c>
      <c r="C59" s="114">
        <f>COUNTIF('Gifts and benefits'!C11:C60,"*")</f>
        <v>46</v>
      </c>
      <c r="D59" s="114"/>
      <c r="E59" s="114">
        <f>COUNTA('Gifts and benefits'!E11:E60)</f>
        <v>38</v>
      </c>
      <c r="F59" s="115"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54"/>
  <sheetViews>
    <sheetView topLeftCell="A4" zoomScaleNormal="100" workbookViewId="0">
      <selection activeCell="D81" sqref="D8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8" t="s">
        <v>5</v>
      </c>
      <c r="B1" s="138"/>
      <c r="C1" s="138"/>
      <c r="D1" s="138"/>
      <c r="E1" s="138"/>
      <c r="F1" s="48"/>
    </row>
    <row r="2" spans="1:6" ht="21" customHeight="1" x14ac:dyDescent="0.2">
      <c r="A2" s="4" t="s">
        <v>2</v>
      </c>
      <c r="B2" s="141" t="str">
        <f>'Summary and sign-off'!B2:F2</f>
        <v>Ministry of Defence</v>
      </c>
      <c r="C2" s="141"/>
      <c r="D2" s="141"/>
      <c r="E2" s="141"/>
      <c r="F2" s="48"/>
    </row>
    <row r="3" spans="1:6" ht="21" customHeight="1" x14ac:dyDescent="0.2">
      <c r="A3" s="4" t="s">
        <v>3</v>
      </c>
      <c r="B3" s="141" t="str">
        <f>'Summary and sign-off'!B3:F3</f>
        <v>Ms Helene Quilter</v>
      </c>
      <c r="C3" s="141"/>
      <c r="D3" s="141"/>
      <c r="E3" s="141"/>
      <c r="F3" s="48"/>
    </row>
    <row r="4" spans="1:6" ht="21" customHeight="1" x14ac:dyDescent="0.2">
      <c r="A4" s="4" t="s">
        <v>46</v>
      </c>
      <c r="B4" s="141">
        <f>'Summary and sign-off'!B4:F4</f>
        <v>43282</v>
      </c>
      <c r="C4" s="141"/>
      <c r="D4" s="141"/>
      <c r="E4" s="141"/>
      <c r="F4" s="48"/>
    </row>
    <row r="5" spans="1:6" ht="21" customHeight="1" x14ac:dyDescent="0.2">
      <c r="A5" s="4" t="s">
        <v>47</v>
      </c>
      <c r="B5" s="141">
        <f>'Summary and sign-off'!B5:F5</f>
        <v>43646</v>
      </c>
      <c r="C5" s="141"/>
      <c r="D5" s="141"/>
      <c r="E5" s="141"/>
      <c r="F5" s="48"/>
    </row>
    <row r="6" spans="1:6" ht="21" customHeight="1" x14ac:dyDescent="0.2">
      <c r="A6" s="4" t="s">
        <v>13</v>
      </c>
      <c r="B6" s="136" t="s">
        <v>39</v>
      </c>
      <c r="C6" s="136"/>
      <c r="D6" s="136"/>
      <c r="E6" s="136"/>
      <c r="F6" s="48"/>
    </row>
    <row r="7" spans="1:6" ht="21" customHeight="1" x14ac:dyDescent="0.2">
      <c r="A7" s="4" t="s">
        <v>69</v>
      </c>
      <c r="B7" s="136" t="s">
        <v>80</v>
      </c>
      <c r="C7" s="136"/>
      <c r="D7" s="136"/>
      <c r="E7" s="136"/>
      <c r="F7" s="48"/>
    </row>
    <row r="8" spans="1:6" ht="36" customHeight="1" x14ac:dyDescent="0.2">
      <c r="A8" s="144" t="s">
        <v>4</v>
      </c>
      <c r="B8" s="145"/>
      <c r="C8" s="145"/>
      <c r="D8" s="145"/>
      <c r="E8" s="145"/>
      <c r="F8" s="24"/>
    </row>
    <row r="9" spans="1:6" ht="36" customHeight="1" x14ac:dyDescent="0.2">
      <c r="A9" s="146" t="s">
        <v>95</v>
      </c>
      <c r="B9" s="147"/>
      <c r="C9" s="147"/>
      <c r="D9" s="147"/>
      <c r="E9" s="147"/>
      <c r="F9" s="24"/>
    </row>
    <row r="10" spans="1:6" ht="24.75" customHeight="1" x14ac:dyDescent="0.2">
      <c r="A10" s="143" t="s">
        <v>96</v>
      </c>
      <c r="B10" s="148"/>
      <c r="C10" s="143"/>
      <c r="D10" s="143"/>
      <c r="E10" s="143"/>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ht="25.5" x14ac:dyDescent="0.2">
      <c r="A13" s="133" t="s">
        <v>179</v>
      </c>
      <c r="B13" s="91">
        <v>1405.29</v>
      </c>
      <c r="C13" s="92" t="s">
        <v>176</v>
      </c>
      <c r="D13" s="92" t="s">
        <v>120</v>
      </c>
      <c r="E13" s="93" t="s">
        <v>186</v>
      </c>
      <c r="F13" s="1"/>
    </row>
    <row r="14" spans="1:6" s="70" customFormat="1" ht="25.5" x14ac:dyDescent="0.2">
      <c r="A14" s="133">
        <v>43324</v>
      </c>
      <c r="B14" s="91">
        <v>34.700000000000003</v>
      </c>
      <c r="C14" s="92" t="s">
        <v>176</v>
      </c>
      <c r="D14" s="92" t="s">
        <v>121</v>
      </c>
      <c r="E14" s="93" t="s">
        <v>187</v>
      </c>
      <c r="F14" s="1"/>
    </row>
    <row r="15" spans="1:6" s="70" customFormat="1" ht="25.5" x14ac:dyDescent="0.2">
      <c r="A15" s="133" t="s">
        <v>179</v>
      </c>
      <c r="B15" s="91">
        <v>634.91999999999996</v>
      </c>
      <c r="C15" s="92" t="s">
        <v>176</v>
      </c>
      <c r="D15" s="92" t="s">
        <v>181</v>
      </c>
      <c r="E15" s="93" t="s">
        <v>186</v>
      </c>
      <c r="F15" s="1"/>
    </row>
    <row r="16" spans="1:6" s="70" customFormat="1" ht="25.5" x14ac:dyDescent="0.2">
      <c r="A16" s="133" t="s">
        <v>179</v>
      </c>
      <c r="B16" s="91">
        <v>65.53</v>
      </c>
      <c r="C16" s="92" t="s">
        <v>176</v>
      </c>
      <c r="D16" s="92" t="s">
        <v>182</v>
      </c>
      <c r="E16" s="93" t="s">
        <v>186</v>
      </c>
      <c r="F16" s="1"/>
    </row>
    <row r="17" spans="1:6" s="70" customFormat="1" ht="25.5" x14ac:dyDescent="0.2">
      <c r="A17" s="133">
        <v>43326</v>
      </c>
      <c r="B17" s="91">
        <v>36.200000000000003</v>
      </c>
      <c r="C17" s="92" t="s">
        <v>176</v>
      </c>
      <c r="D17" s="92" t="s">
        <v>123</v>
      </c>
      <c r="E17" s="93" t="s">
        <v>187</v>
      </c>
      <c r="F17" s="1"/>
    </row>
    <row r="18" spans="1:6" s="70" customFormat="1" x14ac:dyDescent="0.2">
      <c r="A18" s="133">
        <v>43363</v>
      </c>
      <c r="B18" s="91">
        <v>30.6</v>
      </c>
      <c r="C18" s="92" t="s">
        <v>177</v>
      </c>
      <c r="D18" s="92" t="s">
        <v>121</v>
      </c>
      <c r="E18" s="93" t="s">
        <v>187</v>
      </c>
      <c r="F18" s="1"/>
    </row>
    <row r="19" spans="1:6" s="70" customFormat="1" x14ac:dyDescent="0.2">
      <c r="A19" s="133" t="s">
        <v>180</v>
      </c>
      <c r="B19" s="91">
        <v>2034.09</v>
      </c>
      <c r="C19" s="92" t="s">
        <v>177</v>
      </c>
      <c r="D19" s="92" t="s">
        <v>128</v>
      </c>
      <c r="E19" s="93" t="s">
        <v>187</v>
      </c>
      <c r="F19" s="1"/>
    </row>
    <row r="20" spans="1:6" s="70" customFormat="1" x14ac:dyDescent="0.2">
      <c r="A20" s="133" t="s">
        <v>180</v>
      </c>
      <c r="B20" s="91">
        <v>513.12</v>
      </c>
      <c r="C20" s="92" t="s">
        <v>177</v>
      </c>
      <c r="D20" s="92" t="s">
        <v>183</v>
      </c>
      <c r="E20" s="93" t="s">
        <v>186</v>
      </c>
      <c r="F20" s="1"/>
    </row>
    <row r="21" spans="1:6" s="70" customFormat="1" x14ac:dyDescent="0.2">
      <c r="A21" s="133">
        <v>43363</v>
      </c>
      <c r="B21" s="91">
        <v>16.77</v>
      </c>
      <c r="C21" s="92" t="s">
        <v>177</v>
      </c>
      <c r="D21" s="92" t="s">
        <v>145</v>
      </c>
      <c r="E21" s="93" t="s">
        <v>186</v>
      </c>
      <c r="F21" s="1"/>
    </row>
    <row r="22" spans="1:6" s="70" customFormat="1" x14ac:dyDescent="0.2">
      <c r="A22" s="133">
        <v>43364</v>
      </c>
      <c r="B22" s="91">
        <v>20.91</v>
      </c>
      <c r="C22" s="92" t="s">
        <v>177</v>
      </c>
      <c r="D22" s="92" t="s">
        <v>350</v>
      </c>
      <c r="E22" s="93" t="s">
        <v>186</v>
      </c>
      <c r="F22" s="1"/>
    </row>
    <row r="23" spans="1:6" s="70" customFormat="1" x14ac:dyDescent="0.2">
      <c r="A23" s="133">
        <v>43364</v>
      </c>
      <c r="B23" s="91">
        <v>33.799999999999997</v>
      </c>
      <c r="C23" s="92" t="s">
        <v>177</v>
      </c>
      <c r="D23" s="92" t="s">
        <v>123</v>
      </c>
      <c r="E23" s="93" t="s">
        <v>187</v>
      </c>
      <c r="F23" s="1"/>
    </row>
    <row r="24" spans="1:6" s="70" customFormat="1" x14ac:dyDescent="0.2">
      <c r="A24" s="133" t="s">
        <v>152</v>
      </c>
      <c r="B24" s="91">
        <v>4455.1000000000004</v>
      </c>
      <c r="C24" s="92" t="s">
        <v>153</v>
      </c>
      <c r="D24" s="92" t="s">
        <v>154</v>
      </c>
      <c r="E24" s="93" t="s">
        <v>187</v>
      </c>
      <c r="F24" s="1"/>
    </row>
    <row r="25" spans="1:6" s="70" customFormat="1" x14ac:dyDescent="0.2">
      <c r="A25" s="133">
        <v>43438</v>
      </c>
      <c r="B25" s="91">
        <v>28.5</v>
      </c>
      <c r="C25" s="92" t="s">
        <v>153</v>
      </c>
      <c r="D25" s="92" t="s">
        <v>210</v>
      </c>
      <c r="E25" s="93" t="s">
        <v>187</v>
      </c>
      <c r="F25" s="1"/>
    </row>
    <row r="26" spans="1:6" s="70" customFormat="1" x14ac:dyDescent="0.2">
      <c r="A26" s="133" t="s">
        <v>152</v>
      </c>
      <c r="B26" s="91">
        <v>913.64</v>
      </c>
      <c r="C26" s="92" t="s">
        <v>153</v>
      </c>
      <c r="D26" s="92" t="s">
        <v>156</v>
      </c>
      <c r="E26" s="93" t="s">
        <v>188</v>
      </c>
      <c r="F26" s="1"/>
    </row>
    <row r="27" spans="1:6" s="70" customFormat="1" x14ac:dyDescent="0.2">
      <c r="A27" s="133">
        <v>43441</v>
      </c>
      <c r="B27" s="91">
        <v>37.299999999999997</v>
      </c>
      <c r="C27" s="92" t="s">
        <v>153</v>
      </c>
      <c r="D27" s="92" t="s">
        <v>155</v>
      </c>
      <c r="E27" s="93" t="s">
        <v>187</v>
      </c>
      <c r="F27" s="1"/>
    </row>
    <row r="28" spans="1:6" s="70" customFormat="1" x14ac:dyDescent="0.2">
      <c r="A28" s="133">
        <v>43523</v>
      </c>
      <c r="B28" s="91">
        <v>34.4</v>
      </c>
      <c r="C28" s="92" t="s">
        <v>178</v>
      </c>
      <c r="D28" s="92" t="s">
        <v>184</v>
      </c>
      <c r="E28" s="93" t="s">
        <v>187</v>
      </c>
      <c r="F28" s="1"/>
    </row>
    <row r="29" spans="1:6" s="70" customFormat="1" x14ac:dyDescent="0.2">
      <c r="A29" s="133" t="s">
        <v>146</v>
      </c>
      <c r="B29" s="91">
        <v>1951.99</v>
      </c>
      <c r="C29" s="92" t="s">
        <v>178</v>
      </c>
      <c r="D29" s="92" t="s">
        <v>147</v>
      </c>
      <c r="E29" s="93" t="s">
        <v>187</v>
      </c>
      <c r="F29" s="1"/>
    </row>
    <row r="30" spans="1:6" s="70" customFormat="1" x14ac:dyDescent="0.2">
      <c r="A30" s="133" t="s">
        <v>146</v>
      </c>
      <c r="B30" s="91">
        <v>168.33</v>
      </c>
      <c r="C30" s="92" t="s">
        <v>178</v>
      </c>
      <c r="D30" s="92" t="s">
        <v>185</v>
      </c>
      <c r="E30" s="93" t="s">
        <v>186</v>
      </c>
      <c r="F30" s="1"/>
    </row>
    <row r="31" spans="1:6" s="70" customFormat="1" x14ac:dyDescent="0.2">
      <c r="A31" s="133" t="s">
        <v>146</v>
      </c>
      <c r="B31" s="91">
        <v>37.17</v>
      </c>
      <c r="C31" s="92" t="s">
        <v>178</v>
      </c>
      <c r="D31" s="92" t="s">
        <v>148</v>
      </c>
      <c r="E31" s="93" t="s">
        <v>186</v>
      </c>
      <c r="F31" s="1"/>
    </row>
    <row r="32" spans="1:6" s="70" customFormat="1" ht="25.5" x14ac:dyDescent="0.2">
      <c r="A32" s="133" t="s">
        <v>149</v>
      </c>
      <c r="B32" s="91">
        <v>11382.1</v>
      </c>
      <c r="C32" s="92" t="s">
        <v>150</v>
      </c>
      <c r="D32" s="92" t="s">
        <v>189</v>
      </c>
      <c r="E32" s="93" t="s">
        <v>187</v>
      </c>
      <c r="F32" s="1"/>
    </row>
    <row r="33" spans="1:6" s="70" customFormat="1" ht="25.5" x14ac:dyDescent="0.2">
      <c r="A33" s="133">
        <v>43574</v>
      </c>
      <c r="B33" s="91">
        <v>35</v>
      </c>
      <c r="C33" s="92" t="s">
        <v>150</v>
      </c>
      <c r="D33" s="92" t="s">
        <v>151</v>
      </c>
      <c r="E33" s="93" t="s">
        <v>187</v>
      </c>
      <c r="F33" s="1"/>
    </row>
    <row r="34" spans="1:6" s="70" customFormat="1" x14ac:dyDescent="0.2">
      <c r="A34" s="133" t="s">
        <v>159</v>
      </c>
      <c r="B34" s="91">
        <v>935.59</v>
      </c>
      <c r="C34" s="92" t="s">
        <v>194</v>
      </c>
      <c r="D34" s="92" t="s">
        <v>160</v>
      </c>
      <c r="E34" s="93" t="s">
        <v>190</v>
      </c>
      <c r="F34" s="1"/>
    </row>
    <row r="35" spans="1:6" s="70" customFormat="1" x14ac:dyDescent="0.2">
      <c r="A35" s="133" t="s">
        <v>191</v>
      </c>
      <c r="B35" s="91">
        <v>2273.9899999999998</v>
      </c>
      <c r="C35" s="92" t="s">
        <v>194</v>
      </c>
      <c r="D35" s="92" t="s">
        <v>161</v>
      </c>
      <c r="E35" s="93" t="s">
        <v>190</v>
      </c>
      <c r="F35" s="1"/>
    </row>
    <row r="36" spans="1:6" s="70" customFormat="1" x14ac:dyDescent="0.2">
      <c r="A36" s="133" t="s">
        <v>192</v>
      </c>
      <c r="B36" s="91">
        <v>927.29</v>
      </c>
      <c r="C36" s="92" t="s">
        <v>194</v>
      </c>
      <c r="D36" s="92" t="s">
        <v>160</v>
      </c>
      <c r="E36" s="93" t="s">
        <v>190</v>
      </c>
      <c r="F36" s="1"/>
    </row>
    <row r="37" spans="1:6" s="70" customFormat="1" x14ac:dyDescent="0.2">
      <c r="A37" s="133" t="s">
        <v>193</v>
      </c>
      <c r="B37" s="91">
        <v>278.89999999999998</v>
      </c>
      <c r="C37" s="92" t="s">
        <v>194</v>
      </c>
      <c r="D37" s="92" t="s">
        <v>162</v>
      </c>
      <c r="E37" s="93" t="s">
        <v>190</v>
      </c>
      <c r="F37" s="1"/>
    </row>
    <row r="38" spans="1:6" s="70" customFormat="1" x14ac:dyDescent="0.2">
      <c r="A38" s="133" t="s">
        <v>195</v>
      </c>
      <c r="B38" s="91">
        <v>292.94</v>
      </c>
      <c r="C38" s="92" t="s">
        <v>198</v>
      </c>
      <c r="D38" s="92" t="s">
        <v>196</v>
      </c>
      <c r="E38" s="93" t="s">
        <v>197</v>
      </c>
      <c r="F38" s="1"/>
    </row>
    <row r="39" spans="1:6" s="70" customFormat="1" x14ac:dyDescent="0.2">
      <c r="A39" s="133" t="s">
        <v>158</v>
      </c>
      <c r="B39" s="91">
        <v>164.6</v>
      </c>
      <c r="C39" s="92" t="s">
        <v>199</v>
      </c>
      <c r="D39" s="92" t="s">
        <v>200</v>
      </c>
      <c r="E39" s="93" t="s">
        <v>187</v>
      </c>
      <c r="F39" s="1"/>
    </row>
    <row r="40" spans="1:6" s="70" customFormat="1" ht="12.75" customHeight="1" x14ac:dyDescent="0.2">
      <c r="A40" s="133"/>
      <c r="B40" s="91"/>
      <c r="C40" s="92"/>
      <c r="D40" s="92"/>
      <c r="E40" s="93"/>
      <c r="F40" s="1"/>
    </row>
    <row r="41" spans="1:6" s="70" customFormat="1" x14ac:dyDescent="0.2">
      <c r="A41" s="134"/>
      <c r="B41" s="91"/>
      <c r="C41" s="92"/>
      <c r="D41" s="92"/>
      <c r="E41" s="93"/>
      <c r="F41" s="1"/>
    </row>
    <row r="42" spans="1:6" s="70" customFormat="1" x14ac:dyDescent="0.2">
      <c r="A42" s="134"/>
      <c r="B42" s="91"/>
      <c r="C42" s="92"/>
      <c r="D42" s="92"/>
      <c r="E42" s="93"/>
      <c r="F42" s="1"/>
    </row>
    <row r="43" spans="1:6" s="70" customFormat="1" hidden="1" x14ac:dyDescent="0.2">
      <c r="A43" s="102"/>
      <c r="B43" s="103"/>
      <c r="C43" s="104"/>
      <c r="D43" s="104"/>
      <c r="E43" s="105"/>
      <c r="F43" s="1"/>
    </row>
    <row r="44" spans="1:6" ht="19.5" customHeight="1" x14ac:dyDescent="0.2">
      <c r="A44" s="106" t="s">
        <v>105</v>
      </c>
      <c r="B44" s="107">
        <f>SUM(B12:B43)</f>
        <v>28742.77</v>
      </c>
      <c r="C44" s="108" t="str">
        <f>IF(SUBTOTAL(3,B12:B43)=SUBTOTAL(103,B12:B43),'Summary and sign-off'!$A$47,'Summary and sign-off'!$A$48)</f>
        <v>Check - there are no hidden rows with data</v>
      </c>
      <c r="D44" s="142" t="str">
        <f>IF('Summary and sign-off'!F54='Summary and sign-off'!F53,'Summary and sign-off'!A50,'Summary and sign-off'!A49)</f>
        <v>Check - each entry provides sufficient information</v>
      </c>
      <c r="E44" s="142"/>
      <c r="F44" s="48"/>
    </row>
    <row r="45" spans="1:6" ht="10.5" customHeight="1" x14ac:dyDescent="0.2">
      <c r="A45" s="29"/>
      <c r="B45" s="24"/>
      <c r="C45" s="29"/>
      <c r="D45" s="29"/>
      <c r="E45" s="29"/>
      <c r="F45" s="29"/>
    </row>
    <row r="46" spans="1:6" ht="24.75" customHeight="1" x14ac:dyDescent="0.2">
      <c r="A46" s="143" t="s">
        <v>58</v>
      </c>
      <c r="B46" s="143"/>
      <c r="C46" s="143"/>
      <c r="D46" s="143"/>
      <c r="E46" s="143"/>
      <c r="F46" s="49"/>
    </row>
    <row r="47" spans="1:6" ht="27" customHeight="1" x14ac:dyDescent="0.2">
      <c r="A47" s="37" t="s">
        <v>33</v>
      </c>
      <c r="B47" s="37" t="s">
        <v>15</v>
      </c>
      <c r="C47" s="37" t="s">
        <v>99</v>
      </c>
      <c r="D47" s="37" t="s">
        <v>68</v>
      </c>
      <c r="E47" s="37" t="s">
        <v>45</v>
      </c>
      <c r="F47" s="50"/>
    </row>
    <row r="48" spans="1:6" s="70" customFormat="1" hidden="1" x14ac:dyDescent="0.2">
      <c r="A48" s="94"/>
      <c r="B48" s="91"/>
      <c r="C48" s="92"/>
      <c r="D48" s="92"/>
      <c r="E48" s="93"/>
      <c r="F48" s="1"/>
    </row>
    <row r="49" spans="1:6" s="70" customFormat="1" x14ac:dyDescent="0.2">
      <c r="A49" s="133" t="s">
        <v>201</v>
      </c>
      <c r="B49" s="91">
        <v>239.89</v>
      </c>
      <c r="C49" s="92" t="s">
        <v>348</v>
      </c>
      <c r="D49" s="92" t="s">
        <v>204</v>
      </c>
      <c r="E49" s="93" t="s">
        <v>205</v>
      </c>
      <c r="F49" s="1"/>
    </row>
    <row r="50" spans="1:6" s="70" customFormat="1" x14ac:dyDescent="0.2">
      <c r="A50" s="133" t="s">
        <v>202</v>
      </c>
      <c r="B50" s="91">
        <v>530.76</v>
      </c>
      <c r="C50" s="92" t="s">
        <v>124</v>
      </c>
      <c r="D50" s="92" t="s">
        <v>125</v>
      </c>
      <c r="E50" s="93" t="s">
        <v>206</v>
      </c>
      <c r="F50" s="1"/>
    </row>
    <row r="51" spans="1:6" s="70" customFormat="1" x14ac:dyDescent="0.2">
      <c r="A51" s="133">
        <v>43360</v>
      </c>
      <c r="B51" s="91">
        <v>33.700000000000003</v>
      </c>
      <c r="C51" s="92" t="s">
        <v>124</v>
      </c>
      <c r="D51" s="92" t="s">
        <v>121</v>
      </c>
      <c r="E51" s="93" t="s">
        <v>206</v>
      </c>
      <c r="F51" s="1"/>
    </row>
    <row r="52" spans="1:6" s="70" customFormat="1" x14ac:dyDescent="0.2">
      <c r="A52" s="133">
        <v>43360</v>
      </c>
      <c r="B52" s="91">
        <v>77.44</v>
      </c>
      <c r="C52" s="92" t="s">
        <v>124</v>
      </c>
      <c r="D52" s="92" t="s">
        <v>207</v>
      </c>
      <c r="E52" s="93" t="s">
        <v>205</v>
      </c>
      <c r="F52" s="1"/>
    </row>
    <row r="53" spans="1:6" s="70" customFormat="1" x14ac:dyDescent="0.2">
      <c r="A53" s="133">
        <v>43362</v>
      </c>
      <c r="B53" s="91">
        <v>478.77</v>
      </c>
      <c r="C53" s="92" t="s">
        <v>124</v>
      </c>
      <c r="D53" s="92" t="s">
        <v>126</v>
      </c>
      <c r="E53" s="93" t="s">
        <v>205</v>
      </c>
      <c r="F53" s="1"/>
    </row>
    <row r="54" spans="1:6" s="70" customFormat="1" x14ac:dyDescent="0.2">
      <c r="A54" s="133">
        <v>43362</v>
      </c>
      <c r="B54" s="91">
        <v>53</v>
      </c>
      <c r="C54" s="92" t="s">
        <v>124</v>
      </c>
      <c r="D54" s="92" t="s">
        <v>122</v>
      </c>
      <c r="E54" s="93" t="s">
        <v>205</v>
      </c>
      <c r="F54" s="1"/>
    </row>
    <row r="55" spans="1:6" s="70" customFormat="1" x14ac:dyDescent="0.2">
      <c r="A55" s="133">
        <v>43362</v>
      </c>
      <c r="B55" s="91">
        <v>87.1</v>
      </c>
      <c r="C55" s="92" t="s">
        <v>124</v>
      </c>
      <c r="D55" s="92" t="s">
        <v>127</v>
      </c>
      <c r="E55" s="93" t="s">
        <v>205</v>
      </c>
      <c r="F55" s="1"/>
    </row>
    <row r="56" spans="1:6" s="70" customFormat="1" x14ac:dyDescent="0.2">
      <c r="A56" s="133">
        <v>43362</v>
      </c>
      <c r="B56" s="91">
        <v>32.5</v>
      </c>
      <c r="C56" s="92" t="s">
        <v>124</v>
      </c>
      <c r="D56" s="92" t="s">
        <v>123</v>
      </c>
      <c r="E56" s="93" t="s">
        <v>206</v>
      </c>
      <c r="F56" s="1"/>
    </row>
    <row r="57" spans="1:6" s="70" customFormat="1" x14ac:dyDescent="0.2">
      <c r="A57" s="133" t="s">
        <v>203</v>
      </c>
      <c r="B57" s="91">
        <v>578.34</v>
      </c>
      <c r="C57" s="92" t="s">
        <v>138</v>
      </c>
      <c r="D57" s="92" t="s">
        <v>139</v>
      </c>
      <c r="E57" s="93" t="s">
        <v>140</v>
      </c>
      <c r="F57" s="1"/>
    </row>
    <row r="58" spans="1:6" s="70" customFormat="1" x14ac:dyDescent="0.2">
      <c r="A58" s="133">
        <v>43768</v>
      </c>
      <c r="B58" s="91">
        <v>30.2</v>
      </c>
      <c r="C58" s="92" t="s">
        <v>138</v>
      </c>
      <c r="D58" s="92" t="s">
        <v>208</v>
      </c>
      <c r="E58" s="93" t="s">
        <v>140</v>
      </c>
      <c r="F58" s="1"/>
    </row>
    <row r="59" spans="1:6" s="70" customFormat="1" x14ac:dyDescent="0.2">
      <c r="A59" s="133">
        <v>43607</v>
      </c>
      <c r="B59" s="91">
        <v>719.51</v>
      </c>
      <c r="C59" s="92" t="s">
        <v>209</v>
      </c>
      <c r="D59" s="92" t="s">
        <v>125</v>
      </c>
      <c r="E59" s="93" t="s">
        <v>206</v>
      </c>
      <c r="F59" s="1"/>
    </row>
    <row r="60" spans="1:6" s="70" customFormat="1" x14ac:dyDescent="0.2">
      <c r="A60" s="133">
        <v>43607</v>
      </c>
      <c r="B60" s="91">
        <v>32.9</v>
      </c>
      <c r="C60" s="92" t="s">
        <v>209</v>
      </c>
      <c r="D60" s="92" t="s">
        <v>210</v>
      </c>
      <c r="E60" s="93" t="s">
        <v>206</v>
      </c>
      <c r="F60" s="1"/>
    </row>
    <row r="61" spans="1:6" s="70" customFormat="1" x14ac:dyDescent="0.2">
      <c r="A61" s="133">
        <v>43607</v>
      </c>
      <c r="B61" s="91">
        <v>69.3</v>
      </c>
      <c r="C61" s="92" t="s">
        <v>209</v>
      </c>
      <c r="D61" s="92" t="s">
        <v>290</v>
      </c>
      <c r="E61" s="93" t="s">
        <v>205</v>
      </c>
      <c r="F61" s="1"/>
    </row>
    <row r="62" spans="1:6" s="70" customFormat="1" x14ac:dyDescent="0.2">
      <c r="A62" s="133">
        <v>43607</v>
      </c>
      <c r="B62" s="91">
        <v>86.3</v>
      </c>
      <c r="C62" s="92" t="s">
        <v>209</v>
      </c>
      <c r="D62" s="92" t="s">
        <v>211</v>
      </c>
      <c r="E62" s="93" t="s">
        <v>205</v>
      </c>
      <c r="F62" s="1"/>
    </row>
    <row r="63" spans="1:6" s="70" customFormat="1" x14ac:dyDescent="0.2">
      <c r="A63" s="133">
        <v>43607</v>
      </c>
      <c r="B63" s="91">
        <v>34.4</v>
      </c>
      <c r="C63" s="92" t="s">
        <v>209</v>
      </c>
      <c r="D63" s="92" t="s">
        <v>123</v>
      </c>
      <c r="E63" s="93" t="s">
        <v>206</v>
      </c>
      <c r="F63" s="1"/>
    </row>
    <row r="64" spans="1:6" s="70" customFormat="1" x14ac:dyDescent="0.2">
      <c r="A64" s="133" t="s">
        <v>212</v>
      </c>
      <c r="B64" s="91">
        <v>702.12</v>
      </c>
      <c r="C64" s="92" t="s">
        <v>213</v>
      </c>
      <c r="D64" s="92" t="s">
        <v>343</v>
      </c>
      <c r="E64" s="93" t="s">
        <v>206</v>
      </c>
      <c r="F64" s="1"/>
    </row>
    <row r="65" spans="1:6" s="70" customFormat="1" x14ac:dyDescent="0.2">
      <c r="A65" s="133">
        <v>43622</v>
      </c>
      <c r="B65" s="91">
        <v>43.1</v>
      </c>
      <c r="C65" s="92" t="s">
        <v>213</v>
      </c>
      <c r="D65" s="92" t="s">
        <v>184</v>
      </c>
      <c r="E65" s="93" t="s">
        <v>206</v>
      </c>
      <c r="F65" s="1"/>
    </row>
    <row r="66" spans="1:6" s="70" customFormat="1" x14ac:dyDescent="0.2">
      <c r="A66" s="133">
        <v>43622</v>
      </c>
      <c r="B66" s="91">
        <v>69.8</v>
      </c>
      <c r="C66" s="92" t="s">
        <v>213</v>
      </c>
      <c r="D66" s="92" t="s">
        <v>311</v>
      </c>
      <c r="E66" s="93" t="s">
        <v>205</v>
      </c>
      <c r="F66" s="1"/>
    </row>
    <row r="67" spans="1:6" s="70" customFormat="1" x14ac:dyDescent="0.2">
      <c r="A67" s="133">
        <v>43623</v>
      </c>
      <c r="B67" s="91">
        <v>87.7</v>
      </c>
      <c r="C67" s="92" t="s">
        <v>213</v>
      </c>
      <c r="D67" s="92" t="s">
        <v>312</v>
      </c>
      <c r="E67" s="93" t="s">
        <v>205</v>
      </c>
      <c r="F67" s="1"/>
    </row>
    <row r="68" spans="1:6" s="70" customFormat="1" x14ac:dyDescent="0.2">
      <c r="A68" s="133"/>
      <c r="B68" s="91"/>
      <c r="C68" s="92"/>
      <c r="D68" s="92"/>
      <c r="E68" s="93"/>
      <c r="F68" s="1"/>
    </row>
    <row r="69" spans="1:6" s="70" customFormat="1" hidden="1" x14ac:dyDescent="0.2">
      <c r="A69" s="94"/>
      <c r="B69" s="91"/>
      <c r="C69" s="92"/>
      <c r="D69" s="92"/>
      <c r="E69" s="93"/>
      <c r="F69" s="1"/>
    </row>
    <row r="70" spans="1:6" ht="19.5" customHeight="1" x14ac:dyDescent="0.2">
      <c r="A70" s="106" t="s">
        <v>106</v>
      </c>
      <c r="B70" s="107">
        <f>SUM(B48:B69)</f>
        <v>3986.8300000000004</v>
      </c>
      <c r="C70" s="108" t="str">
        <f>IF(SUBTOTAL(3,B48:B69)=SUBTOTAL(103,B48:B69),'Summary and sign-off'!$A$47,'Summary and sign-off'!$A$48)</f>
        <v>Check - there are no hidden rows with data</v>
      </c>
      <c r="D70" s="142" t="str">
        <f>IF('Summary and sign-off'!F55='Summary and sign-off'!F53,'Summary and sign-off'!A50,'Summary and sign-off'!A49)</f>
        <v>Check - each entry provides sufficient information</v>
      </c>
      <c r="E70" s="142"/>
      <c r="F70" s="48"/>
    </row>
    <row r="71" spans="1:6" ht="10.5" customHeight="1" x14ac:dyDescent="0.2">
      <c r="A71" s="29"/>
      <c r="B71" s="24"/>
      <c r="C71" s="29"/>
      <c r="D71" s="29"/>
      <c r="E71" s="29"/>
      <c r="F71" s="29"/>
    </row>
    <row r="72" spans="1:6" ht="24.75" customHeight="1" x14ac:dyDescent="0.2">
      <c r="A72" s="143" t="s">
        <v>28</v>
      </c>
      <c r="B72" s="143"/>
      <c r="C72" s="143"/>
      <c r="D72" s="143"/>
      <c r="E72" s="143"/>
      <c r="F72" s="48"/>
    </row>
    <row r="73" spans="1:6" ht="27" customHeight="1" x14ac:dyDescent="0.2">
      <c r="A73" s="37" t="s">
        <v>33</v>
      </c>
      <c r="B73" s="37" t="s">
        <v>15</v>
      </c>
      <c r="C73" s="37" t="s">
        <v>100</v>
      </c>
      <c r="D73" s="37" t="s">
        <v>55</v>
      </c>
      <c r="E73" s="37" t="s">
        <v>45</v>
      </c>
      <c r="F73" s="51"/>
    </row>
    <row r="74" spans="1:6" s="70" customFormat="1" hidden="1" x14ac:dyDescent="0.2">
      <c r="A74" s="94"/>
      <c r="B74" s="91"/>
      <c r="C74" s="92"/>
      <c r="D74" s="92"/>
      <c r="E74" s="93"/>
      <c r="F74" s="1"/>
    </row>
    <row r="75" spans="1:6" s="70" customFormat="1" x14ac:dyDescent="0.2">
      <c r="A75" s="133">
        <v>43257</v>
      </c>
      <c r="B75" s="91">
        <v>57.8</v>
      </c>
      <c r="C75" s="92" t="s">
        <v>214</v>
      </c>
      <c r="D75" s="92" t="s">
        <v>351</v>
      </c>
      <c r="E75" s="93" t="s">
        <v>206</v>
      </c>
      <c r="F75" s="1"/>
    </row>
    <row r="76" spans="1:6" s="70" customFormat="1" x14ac:dyDescent="0.2">
      <c r="A76" s="133">
        <v>43257</v>
      </c>
      <c r="B76" s="91">
        <v>54.1</v>
      </c>
      <c r="C76" s="92" t="s">
        <v>214</v>
      </c>
      <c r="D76" s="92" t="s">
        <v>135</v>
      </c>
      <c r="E76" s="93" t="s">
        <v>206</v>
      </c>
      <c r="F76" s="1"/>
    </row>
    <row r="77" spans="1:6" s="70" customFormat="1" x14ac:dyDescent="0.2">
      <c r="A77" s="133">
        <v>43280</v>
      </c>
      <c r="B77" s="91">
        <v>12.5</v>
      </c>
      <c r="C77" s="92" t="s">
        <v>131</v>
      </c>
      <c r="D77" s="92" t="s">
        <v>134</v>
      </c>
      <c r="E77" s="93" t="s">
        <v>206</v>
      </c>
      <c r="F77" s="1"/>
    </row>
    <row r="78" spans="1:6" s="70" customFormat="1" x14ac:dyDescent="0.2">
      <c r="A78" s="133">
        <v>43367</v>
      </c>
      <c r="B78" s="91">
        <v>13.5</v>
      </c>
      <c r="C78" s="92" t="s">
        <v>132</v>
      </c>
      <c r="D78" s="92" t="s">
        <v>136</v>
      </c>
      <c r="E78" s="93" t="s">
        <v>206</v>
      </c>
      <c r="F78" s="1"/>
    </row>
    <row r="79" spans="1:6" s="70" customFormat="1" x14ac:dyDescent="0.2">
      <c r="A79" s="133">
        <v>43369</v>
      </c>
      <c r="B79" s="91">
        <v>54.9</v>
      </c>
      <c r="C79" s="92" t="s">
        <v>215</v>
      </c>
      <c r="D79" s="92" t="s">
        <v>133</v>
      </c>
      <c r="E79" s="93" t="s">
        <v>206</v>
      </c>
      <c r="F79" s="1"/>
    </row>
    <row r="80" spans="1:6" s="70" customFormat="1" x14ac:dyDescent="0.2">
      <c r="A80" s="133">
        <v>43369</v>
      </c>
      <c r="B80" s="91">
        <v>55.4</v>
      </c>
      <c r="C80" s="92" t="s">
        <v>215</v>
      </c>
      <c r="D80" s="92" t="s">
        <v>137</v>
      </c>
      <c r="E80" s="93" t="s">
        <v>206</v>
      </c>
      <c r="F80" s="1"/>
    </row>
    <row r="81" spans="1:6" s="70" customFormat="1" x14ac:dyDescent="0.2">
      <c r="A81" s="133">
        <v>43390</v>
      </c>
      <c r="B81" s="91">
        <v>26.4</v>
      </c>
      <c r="C81" s="92" t="s">
        <v>287</v>
      </c>
      <c r="D81" s="92" t="s">
        <v>288</v>
      </c>
      <c r="E81" s="93" t="s">
        <v>206</v>
      </c>
      <c r="F81" s="1"/>
    </row>
    <row r="82" spans="1:6" s="70" customFormat="1" x14ac:dyDescent="0.2">
      <c r="A82" s="133">
        <v>43409</v>
      </c>
      <c r="B82" s="91">
        <v>14.55</v>
      </c>
      <c r="C82" s="92" t="s">
        <v>141</v>
      </c>
      <c r="D82" s="92" t="s">
        <v>142</v>
      </c>
      <c r="E82" s="93" t="s">
        <v>206</v>
      </c>
      <c r="F82" s="1"/>
    </row>
    <row r="83" spans="1:6" s="70" customFormat="1" x14ac:dyDescent="0.2">
      <c r="A83" s="133">
        <v>43411</v>
      </c>
      <c r="B83" s="91">
        <v>11.8</v>
      </c>
      <c r="C83" s="92" t="s">
        <v>349</v>
      </c>
      <c r="D83" s="92" t="s">
        <v>143</v>
      </c>
      <c r="E83" s="93" t="s">
        <v>206</v>
      </c>
      <c r="F83" s="1"/>
    </row>
    <row r="84" spans="1:6" s="70" customFormat="1" x14ac:dyDescent="0.2">
      <c r="A84" s="133">
        <v>43430</v>
      </c>
      <c r="B84" s="91">
        <v>11.6</v>
      </c>
      <c r="C84" s="92" t="s">
        <v>291</v>
      </c>
      <c r="D84" s="92" t="s">
        <v>143</v>
      </c>
      <c r="E84" s="93" t="s">
        <v>206</v>
      </c>
      <c r="F84" s="1"/>
    </row>
    <row r="85" spans="1:6" s="70" customFormat="1" x14ac:dyDescent="0.2">
      <c r="A85" s="133">
        <v>43508</v>
      </c>
      <c r="B85" s="91">
        <v>36.9</v>
      </c>
      <c r="C85" s="92" t="s">
        <v>216</v>
      </c>
      <c r="D85" s="92" t="s">
        <v>157</v>
      </c>
      <c r="E85" s="93" t="s">
        <v>206</v>
      </c>
      <c r="F85" s="1"/>
    </row>
    <row r="86" spans="1:6" s="70" customFormat="1" ht="25.5" x14ac:dyDescent="0.2">
      <c r="A86" s="133">
        <v>43601</v>
      </c>
      <c r="B86" s="91">
        <v>20.2</v>
      </c>
      <c r="C86" s="92" t="s">
        <v>217</v>
      </c>
      <c r="D86" s="92" t="s">
        <v>218</v>
      </c>
      <c r="E86" s="93" t="s">
        <v>206</v>
      </c>
      <c r="F86" s="1"/>
    </row>
    <row r="87" spans="1:6" s="70" customFormat="1" x14ac:dyDescent="0.2">
      <c r="A87" s="133">
        <v>43613</v>
      </c>
      <c r="B87" s="91">
        <v>14.3</v>
      </c>
      <c r="C87" s="92" t="s">
        <v>289</v>
      </c>
      <c r="D87" s="92" t="s">
        <v>134</v>
      </c>
      <c r="E87" s="93" t="s">
        <v>206</v>
      </c>
      <c r="F87" s="1"/>
    </row>
    <row r="88" spans="1:6" s="70" customFormat="1" x14ac:dyDescent="0.2">
      <c r="A88" s="133"/>
      <c r="B88" s="91"/>
      <c r="C88" s="92"/>
      <c r="D88" s="92"/>
      <c r="E88" s="93"/>
      <c r="F88" s="1"/>
    </row>
    <row r="89" spans="1:6" s="70" customFormat="1" hidden="1" x14ac:dyDescent="0.2">
      <c r="A89" s="94"/>
      <c r="B89" s="91"/>
      <c r="C89" s="92"/>
      <c r="D89" s="92"/>
      <c r="E89" s="93"/>
      <c r="F89" s="1"/>
    </row>
    <row r="90" spans="1:6" ht="19.5" customHeight="1" x14ac:dyDescent="0.2">
      <c r="A90" s="106" t="s">
        <v>103</v>
      </c>
      <c r="B90" s="107">
        <f>SUM(B74:B89)</f>
        <v>383.95000000000005</v>
      </c>
      <c r="C90" s="108" t="str">
        <f>IF(SUBTOTAL(3,B74:B89)=SUBTOTAL(103,B74:B89),'Summary and sign-off'!$A$47,'Summary and sign-off'!$A$48)</f>
        <v>Check - there are no hidden rows with data</v>
      </c>
      <c r="D90" s="142" t="str">
        <f>IF('Summary and sign-off'!F56='Summary and sign-off'!F53,'Summary and sign-off'!A50,'Summary and sign-off'!A49)</f>
        <v>Check - each entry provides sufficient information</v>
      </c>
      <c r="E90" s="142"/>
      <c r="F90" s="48"/>
    </row>
    <row r="91" spans="1:6" ht="10.5" customHeight="1" x14ac:dyDescent="0.2">
      <c r="A91" s="29"/>
      <c r="B91" s="78"/>
      <c r="C91" s="24"/>
      <c r="D91" s="29"/>
      <c r="E91" s="29"/>
      <c r="F91" s="29"/>
    </row>
    <row r="92" spans="1:6" ht="34.5" customHeight="1" x14ac:dyDescent="0.2">
      <c r="A92" s="52" t="s">
        <v>1</v>
      </c>
      <c r="B92" s="79">
        <f>B44+B70+B90</f>
        <v>33113.550000000003</v>
      </c>
      <c r="C92" s="53"/>
      <c r="D92" s="53"/>
      <c r="E92" s="53"/>
      <c r="F92" s="28"/>
    </row>
    <row r="93" spans="1:6" x14ac:dyDescent="0.2">
      <c r="A93" s="29"/>
      <c r="B93" s="24"/>
      <c r="C93" s="29"/>
      <c r="D93" s="29"/>
      <c r="E93" s="29"/>
      <c r="F93" s="29"/>
    </row>
    <row r="94" spans="1:6" x14ac:dyDescent="0.2">
      <c r="A94" s="54" t="s">
        <v>7</v>
      </c>
      <c r="B94" s="27"/>
      <c r="C94" s="28"/>
      <c r="D94" s="28"/>
      <c r="E94" s="28"/>
      <c r="F94" s="29"/>
    </row>
    <row r="95" spans="1:6" ht="12.6" customHeight="1" x14ac:dyDescent="0.2">
      <c r="A95" s="25" t="s">
        <v>34</v>
      </c>
      <c r="B95" s="55"/>
      <c r="C95" s="55"/>
      <c r="D95" s="34"/>
      <c r="E95" s="34"/>
      <c r="F95" s="29"/>
    </row>
    <row r="96" spans="1:6" ht="12.95" customHeight="1" x14ac:dyDescent="0.2">
      <c r="A96" s="33" t="s">
        <v>107</v>
      </c>
      <c r="B96" s="29"/>
      <c r="C96" s="34"/>
      <c r="D96" s="29"/>
      <c r="E96" s="34"/>
      <c r="F96" s="29"/>
    </row>
    <row r="97" spans="1:6" x14ac:dyDescent="0.2">
      <c r="A97" s="33" t="s">
        <v>102</v>
      </c>
      <c r="B97" s="34"/>
      <c r="C97" s="34"/>
      <c r="D97" s="34"/>
      <c r="E97" s="56"/>
      <c r="F97" s="48"/>
    </row>
    <row r="98" spans="1:6" x14ac:dyDescent="0.2">
      <c r="A98" s="25" t="s">
        <v>108</v>
      </c>
      <c r="B98" s="27"/>
      <c r="C98" s="28"/>
      <c r="D98" s="28"/>
      <c r="E98" s="28"/>
      <c r="F98" s="29"/>
    </row>
    <row r="99" spans="1:6" ht="12.95" customHeight="1" x14ac:dyDescent="0.2">
      <c r="A99" s="33" t="s">
        <v>101</v>
      </c>
      <c r="B99" s="29"/>
      <c r="C99" s="34"/>
      <c r="D99" s="29"/>
      <c r="E99" s="34"/>
      <c r="F99" s="29"/>
    </row>
    <row r="100" spans="1:6" x14ac:dyDescent="0.2">
      <c r="A100" s="33" t="s">
        <v>104</v>
      </c>
      <c r="B100" s="34"/>
      <c r="C100" s="34"/>
      <c r="D100" s="34"/>
      <c r="E100" s="56"/>
      <c r="F100" s="48"/>
    </row>
    <row r="101" spans="1:6" x14ac:dyDescent="0.2">
      <c r="A101" s="38" t="s">
        <v>116</v>
      </c>
      <c r="B101" s="38"/>
      <c r="C101" s="38"/>
      <c r="D101" s="38"/>
      <c r="E101" s="56"/>
      <c r="F101" s="48"/>
    </row>
    <row r="102" spans="1:6" x14ac:dyDescent="0.2">
      <c r="A102" s="42"/>
      <c r="B102" s="29"/>
      <c r="C102" s="29"/>
      <c r="D102" s="29"/>
      <c r="E102" s="48"/>
      <c r="F102" s="48"/>
    </row>
    <row r="103" spans="1:6" hidden="1" x14ac:dyDescent="0.2">
      <c r="A103" s="42"/>
      <c r="B103" s="29"/>
      <c r="C103" s="29"/>
      <c r="D103" s="29"/>
      <c r="E103" s="48"/>
      <c r="F103" s="48"/>
    </row>
    <row r="104" spans="1:6" hidden="1" x14ac:dyDescent="0.2"/>
    <row r="105" spans="1:6" hidden="1" x14ac:dyDescent="0.2"/>
    <row r="106" spans="1:6" hidden="1" x14ac:dyDescent="0.2"/>
    <row r="107" spans="1:6" hidden="1" x14ac:dyDescent="0.2"/>
    <row r="108" spans="1:6" ht="12.75" hidden="1" customHeight="1" x14ac:dyDescent="0.2"/>
    <row r="109" spans="1:6" hidden="1" x14ac:dyDescent="0.2"/>
    <row r="110" spans="1:6" hidden="1" x14ac:dyDescent="0.2"/>
    <row r="111" spans="1:6" hidden="1" x14ac:dyDescent="0.2">
      <c r="A111" s="57"/>
      <c r="B111" s="48"/>
      <c r="C111" s="48"/>
      <c r="D111" s="48"/>
      <c r="E111" s="48"/>
      <c r="F111" s="48"/>
    </row>
    <row r="112" spans="1:6" hidden="1" x14ac:dyDescent="0.2">
      <c r="A112" s="57"/>
      <c r="B112" s="48"/>
      <c r="C112" s="48"/>
      <c r="D112" s="48"/>
      <c r="E112" s="48"/>
      <c r="F112" s="48"/>
    </row>
    <row r="113" spans="1:6" hidden="1" x14ac:dyDescent="0.2">
      <c r="A113" s="57"/>
      <c r="B113" s="48"/>
      <c r="C113" s="48"/>
      <c r="D113" s="48"/>
      <c r="E113" s="48"/>
      <c r="F113" s="48"/>
    </row>
    <row r="114" spans="1:6" hidden="1" x14ac:dyDescent="0.2">
      <c r="A114" s="57"/>
      <c r="B114" s="48"/>
      <c r="C114" s="48"/>
      <c r="D114" s="48"/>
      <c r="E114" s="48"/>
      <c r="F114" s="48"/>
    </row>
    <row r="115" spans="1:6" hidden="1" x14ac:dyDescent="0.2">
      <c r="A115" s="57"/>
      <c r="B115" s="48"/>
      <c r="C115" s="48"/>
      <c r="D115" s="48"/>
      <c r="E115" s="48"/>
      <c r="F115" s="48"/>
    </row>
    <row r="116" spans="1:6" hidden="1" x14ac:dyDescent="0.2"/>
    <row r="117" spans="1:6" hidden="1" x14ac:dyDescent="0.2"/>
    <row r="118" spans="1:6" hidden="1" x14ac:dyDescent="0.2"/>
    <row r="119" spans="1:6" hidden="1" x14ac:dyDescent="0.2"/>
    <row r="120" spans="1:6" hidden="1" x14ac:dyDescent="0.2"/>
    <row r="121" spans="1:6" hidden="1" x14ac:dyDescent="0.2"/>
    <row r="122" spans="1:6" hidden="1"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sheetData>
  <sheetProtection sheet="1" formatCells="0" formatRows="0" insertColumns="0" insertRows="0" deleteRows="0"/>
  <mergeCells count="15">
    <mergeCell ref="B7:E7"/>
    <mergeCell ref="B5:E5"/>
    <mergeCell ref="D90:E90"/>
    <mergeCell ref="A1:E1"/>
    <mergeCell ref="A46:E46"/>
    <mergeCell ref="A72:E72"/>
    <mergeCell ref="B2:E2"/>
    <mergeCell ref="B3:E3"/>
    <mergeCell ref="B4:E4"/>
    <mergeCell ref="A8:E8"/>
    <mergeCell ref="A9:E9"/>
    <mergeCell ref="B6:E6"/>
    <mergeCell ref="D44:E44"/>
    <mergeCell ref="D70:E70"/>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A69 A12:A43 A74:A89">
      <formula1>$B$4</formula1>
      <formula2>$B$5</formula2>
    </dataValidation>
    <dataValidation allowBlank="1" showInputMessage="1" showErrorMessage="1" prompt="Insert additional rows as needed:_x000a_- 'right click' on a row number (left of screen)_x000a_- select 'Insert' (this will insert a row above it)" sqref="A73 A47 A11"/>
  </dataValidations>
  <pageMargins left="0.70866141732283472" right="0.70866141732283472" top="0.74803149606299213" bottom="0.74803149606299213" header="0.31496062992125984" footer="0.31496062992125984"/>
  <pageSetup paperSize="8" scale="67"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B48:B69 B12:B43 B74:B89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D22" sqref="D22"/>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8" t="s">
        <v>5</v>
      </c>
      <c r="B1" s="138"/>
      <c r="C1" s="138"/>
      <c r="D1" s="138"/>
      <c r="E1" s="138"/>
      <c r="F1" s="40"/>
    </row>
    <row r="2" spans="1:6" ht="21" customHeight="1" x14ac:dyDescent="0.2">
      <c r="A2" s="4" t="s">
        <v>2</v>
      </c>
      <c r="B2" s="141" t="str">
        <f>'Summary and sign-off'!B2:F2</f>
        <v>Ministry of Defence</v>
      </c>
      <c r="C2" s="141"/>
      <c r="D2" s="141"/>
      <c r="E2" s="141"/>
      <c r="F2" s="40"/>
    </row>
    <row r="3" spans="1:6" ht="21" customHeight="1" x14ac:dyDescent="0.2">
      <c r="A3" s="4" t="s">
        <v>3</v>
      </c>
      <c r="B3" s="141" t="str">
        <f>'Summary and sign-off'!B3:F3</f>
        <v>Ms Helene Quilter</v>
      </c>
      <c r="C3" s="141"/>
      <c r="D3" s="141"/>
      <c r="E3" s="141"/>
      <c r="F3" s="40"/>
    </row>
    <row r="4" spans="1:6" ht="21" customHeight="1" x14ac:dyDescent="0.2">
      <c r="A4" s="4" t="s">
        <v>46</v>
      </c>
      <c r="B4" s="141">
        <f>'Summary and sign-off'!B4:F4</f>
        <v>43282</v>
      </c>
      <c r="C4" s="141"/>
      <c r="D4" s="141"/>
      <c r="E4" s="141"/>
      <c r="F4" s="40"/>
    </row>
    <row r="5" spans="1:6" ht="21" customHeight="1" x14ac:dyDescent="0.2">
      <c r="A5" s="4" t="s">
        <v>47</v>
      </c>
      <c r="B5" s="141">
        <f>'Summary and sign-off'!B5:F5</f>
        <v>43646</v>
      </c>
      <c r="C5" s="141"/>
      <c r="D5" s="141"/>
      <c r="E5" s="141"/>
      <c r="F5" s="40"/>
    </row>
    <row r="6" spans="1:6" ht="21" customHeight="1" x14ac:dyDescent="0.2">
      <c r="A6" s="4" t="s">
        <v>13</v>
      </c>
      <c r="B6" s="136" t="s">
        <v>39</v>
      </c>
      <c r="C6" s="136"/>
      <c r="D6" s="136"/>
      <c r="E6" s="136"/>
      <c r="F6" s="40"/>
    </row>
    <row r="7" spans="1:6" ht="21" customHeight="1" x14ac:dyDescent="0.2">
      <c r="A7" s="4" t="s">
        <v>69</v>
      </c>
      <c r="B7" s="136" t="s">
        <v>80</v>
      </c>
      <c r="C7" s="136"/>
      <c r="D7" s="136"/>
      <c r="E7" s="136"/>
      <c r="F7" s="40"/>
    </row>
    <row r="8" spans="1:6" ht="35.25" customHeight="1" x14ac:dyDescent="0.25">
      <c r="A8" s="151" t="s">
        <v>109</v>
      </c>
      <c r="B8" s="151"/>
      <c r="C8" s="152"/>
      <c r="D8" s="152"/>
      <c r="E8" s="152"/>
      <c r="F8" s="44"/>
    </row>
    <row r="9" spans="1:6" ht="35.25" customHeight="1" x14ac:dyDescent="0.25">
      <c r="A9" s="149" t="s">
        <v>88</v>
      </c>
      <c r="B9" s="150"/>
      <c r="C9" s="150"/>
      <c r="D9" s="150"/>
      <c r="E9" s="150"/>
      <c r="F9" s="44"/>
    </row>
    <row r="10" spans="1:6" ht="27" customHeight="1" x14ac:dyDescent="0.2">
      <c r="A10" s="37" t="s">
        <v>112</v>
      </c>
      <c r="B10" s="37" t="s">
        <v>15</v>
      </c>
      <c r="C10" s="37" t="s">
        <v>56</v>
      </c>
      <c r="D10" s="37" t="s">
        <v>54</v>
      </c>
      <c r="E10" s="37" t="s">
        <v>45</v>
      </c>
      <c r="F10" s="25"/>
    </row>
    <row r="11" spans="1:6" s="70" customFormat="1" hidden="1" x14ac:dyDescent="0.2">
      <c r="A11" s="90"/>
      <c r="B11" s="91"/>
      <c r="C11" s="95"/>
      <c r="D11" s="95"/>
      <c r="E11" s="96"/>
      <c r="F11" s="2"/>
    </row>
    <row r="12" spans="1:6" s="70" customFormat="1" ht="25.5" x14ac:dyDescent="0.2">
      <c r="A12" s="133">
        <v>43371</v>
      </c>
      <c r="B12" s="91">
        <v>98.43</v>
      </c>
      <c r="C12" s="95" t="s">
        <v>222</v>
      </c>
      <c r="D12" s="95" t="s">
        <v>313</v>
      </c>
      <c r="E12" s="96" t="s">
        <v>163</v>
      </c>
      <c r="F12" s="2"/>
    </row>
    <row r="13" spans="1:6" s="70" customFormat="1" x14ac:dyDescent="0.2">
      <c r="A13" s="133">
        <v>43418</v>
      </c>
      <c r="B13" s="91">
        <v>100.59</v>
      </c>
      <c r="C13" s="95" t="s">
        <v>219</v>
      </c>
      <c r="D13" s="95" t="s">
        <v>225</v>
      </c>
      <c r="E13" s="96" t="s">
        <v>129</v>
      </c>
      <c r="F13" s="2"/>
    </row>
    <row r="14" spans="1:6" s="70" customFormat="1" ht="25.5" x14ac:dyDescent="0.2">
      <c r="A14" s="133">
        <v>43433</v>
      </c>
      <c r="B14" s="91">
        <v>1657.5</v>
      </c>
      <c r="C14" s="95" t="s">
        <v>220</v>
      </c>
      <c r="D14" s="95" t="s">
        <v>221</v>
      </c>
      <c r="E14" s="96" t="s">
        <v>164</v>
      </c>
      <c r="F14" s="2"/>
    </row>
    <row r="15" spans="1:6" s="70" customFormat="1" ht="25.5" x14ac:dyDescent="0.2">
      <c r="A15" s="133">
        <v>43804</v>
      </c>
      <c r="B15" s="91">
        <v>66.069999999999993</v>
      </c>
      <c r="C15" s="95" t="s">
        <v>223</v>
      </c>
      <c r="D15" s="95" t="s">
        <v>226</v>
      </c>
      <c r="E15" s="96" t="s">
        <v>165</v>
      </c>
      <c r="F15" s="2"/>
    </row>
    <row r="16" spans="1:6" s="70" customFormat="1" ht="25.5" x14ac:dyDescent="0.2">
      <c r="A16" s="133">
        <v>43523</v>
      </c>
      <c r="B16" s="91">
        <v>344.81</v>
      </c>
      <c r="C16" s="95" t="s">
        <v>224</v>
      </c>
      <c r="D16" s="95" t="s">
        <v>320</v>
      </c>
      <c r="E16" s="96" t="s">
        <v>166</v>
      </c>
      <c r="F16" s="2"/>
    </row>
    <row r="17" spans="1:6" s="70" customFormat="1" ht="25.5" x14ac:dyDescent="0.2">
      <c r="A17" s="133">
        <v>43580</v>
      </c>
      <c r="B17" s="91">
        <v>103.24</v>
      </c>
      <c r="C17" s="95" t="s">
        <v>167</v>
      </c>
      <c r="D17" s="95" t="s">
        <v>292</v>
      </c>
      <c r="E17" s="96" t="s">
        <v>293</v>
      </c>
      <c r="F17" s="2"/>
    </row>
    <row r="18" spans="1:6" s="70" customFormat="1" x14ac:dyDescent="0.2">
      <c r="A18" s="90"/>
      <c r="B18" s="91"/>
      <c r="C18" s="95"/>
      <c r="D18" s="95"/>
      <c r="E18" s="96"/>
      <c r="F18" s="2"/>
    </row>
    <row r="19" spans="1:6" s="70" customFormat="1" ht="11.25" hidden="1" customHeight="1" x14ac:dyDescent="0.2">
      <c r="A19" s="90"/>
      <c r="B19" s="91"/>
      <c r="C19" s="95"/>
      <c r="D19" s="95"/>
      <c r="E19" s="96"/>
      <c r="F19" s="2"/>
    </row>
    <row r="20" spans="1:6" ht="34.5" customHeight="1" x14ac:dyDescent="0.2">
      <c r="A20" s="71" t="s">
        <v>85</v>
      </c>
      <c r="B20" s="83">
        <f>SUM(B11:B19)</f>
        <v>2370.64</v>
      </c>
      <c r="C20" s="101" t="str">
        <f>IF(SUBTOTAL(3,B11:B19)=SUBTOTAL(103,B11:B19),'Summary and sign-off'!$A$47,'Summary and sign-off'!$A$48)</f>
        <v>Check - there are no hidden rows with data</v>
      </c>
      <c r="D20" s="142" t="str">
        <f>IF('Summary and sign-off'!F57='Summary and sign-off'!F53,'Summary and sign-off'!A50,'Summary and sign-off'!A49)</f>
        <v>Check - each entry provides sufficient information</v>
      </c>
      <c r="E20" s="142"/>
      <c r="F20" s="2"/>
    </row>
    <row r="21" spans="1:6" x14ac:dyDescent="0.2">
      <c r="A21" s="23"/>
      <c r="B21" s="22"/>
      <c r="C21" s="22"/>
      <c r="D21" s="22"/>
      <c r="E21" s="22"/>
      <c r="F21" s="40"/>
    </row>
    <row r="22" spans="1:6" x14ac:dyDescent="0.2">
      <c r="A22" s="23" t="s">
        <v>7</v>
      </c>
      <c r="B22" s="24"/>
      <c r="C22" s="29"/>
      <c r="D22" s="22"/>
      <c r="E22" s="22"/>
      <c r="F22" s="40"/>
    </row>
    <row r="23" spans="1:6" ht="12.75" customHeight="1" x14ac:dyDescent="0.2">
      <c r="A23" s="25" t="s">
        <v>111</v>
      </c>
      <c r="B23" s="25"/>
      <c r="C23" s="25"/>
      <c r="D23" s="25"/>
      <c r="E23" s="25"/>
      <c r="F23" s="40"/>
    </row>
    <row r="24" spans="1:6" x14ac:dyDescent="0.2">
      <c r="A24" s="25" t="s">
        <v>110</v>
      </c>
      <c r="B24" s="33"/>
      <c r="C24" s="45"/>
      <c r="D24" s="46"/>
      <c r="E24" s="46"/>
      <c r="F24" s="40"/>
    </row>
    <row r="25" spans="1:6" x14ac:dyDescent="0.2">
      <c r="A25" s="25" t="s">
        <v>108</v>
      </c>
      <c r="B25" s="27"/>
      <c r="C25" s="28"/>
      <c r="D25" s="28"/>
      <c r="E25" s="28"/>
      <c r="F25" s="29"/>
    </row>
    <row r="26" spans="1:6" x14ac:dyDescent="0.2">
      <c r="A26" s="33" t="s">
        <v>10</v>
      </c>
      <c r="B26" s="33"/>
      <c r="C26" s="45"/>
      <c r="D26" s="45"/>
      <c r="E26" s="45"/>
      <c r="F26" s="40"/>
    </row>
    <row r="27" spans="1:6" ht="12.75" customHeight="1" x14ac:dyDescent="0.2">
      <c r="A27" s="33" t="s">
        <v>117</v>
      </c>
      <c r="B27" s="33"/>
      <c r="C27" s="47"/>
      <c r="D27" s="47"/>
      <c r="E27" s="35"/>
      <c r="F27" s="40"/>
    </row>
    <row r="28" spans="1:6" x14ac:dyDescent="0.2">
      <c r="A28" s="22"/>
      <c r="B28" s="22"/>
      <c r="C28" s="22"/>
      <c r="D28" s="22"/>
      <c r="E28" s="22"/>
      <c r="F28" s="40"/>
    </row>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x14ac:dyDescent="0.2"/>
    <row r="48" x14ac:dyDescent="0.2"/>
    <row r="49" x14ac:dyDescent="0.2"/>
    <row r="50" x14ac:dyDescent="0.2"/>
    <row r="51" x14ac:dyDescent="0.2"/>
    <row r="52" x14ac:dyDescent="0.2"/>
  </sheetData>
  <sheetProtection sheet="1" formatCells="0" insertRows="0" deleteRows="0"/>
  <mergeCells count="10">
    <mergeCell ref="D20:E20"/>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8"/>
  <sheetViews>
    <sheetView topLeftCell="A31" zoomScaleNormal="100" workbookViewId="0">
      <selection activeCell="A27" sqref="A2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8" t="s">
        <v>5</v>
      </c>
      <c r="B1" s="138"/>
      <c r="C1" s="138"/>
      <c r="D1" s="138"/>
      <c r="E1" s="138"/>
      <c r="F1" s="26"/>
    </row>
    <row r="2" spans="1:6" ht="21" customHeight="1" x14ac:dyDescent="0.2">
      <c r="A2" s="4" t="s">
        <v>2</v>
      </c>
      <c r="B2" s="141" t="str">
        <f>'Summary and sign-off'!B2:F2</f>
        <v>Ministry of Defence</v>
      </c>
      <c r="C2" s="141"/>
      <c r="D2" s="141"/>
      <c r="E2" s="141"/>
      <c r="F2" s="26"/>
    </row>
    <row r="3" spans="1:6" ht="21" customHeight="1" x14ac:dyDescent="0.2">
      <c r="A3" s="4" t="s">
        <v>3</v>
      </c>
      <c r="B3" s="141" t="str">
        <f>'Summary and sign-off'!B3:F3</f>
        <v>Ms Helene Quilter</v>
      </c>
      <c r="C3" s="141"/>
      <c r="D3" s="141"/>
      <c r="E3" s="141"/>
      <c r="F3" s="26"/>
    </row>
    <row r="4" spans="1:6" ht="21" customHeight="1" x14ac:dyDescent="0.2">
      <c r="A4" s="4" t="s">
        <v>46</v>
      </c>
      <c r="B4" s="141">
        <f>'Summary and sign-off'!B4:F4</f>
        <v>43282</v>
      </c>
      <c r="C4" s="141"/>
      <c r="D4" s="141"/>
      <c r="E4" s="141"/>
      <c r="F4" s="26"/>
    </row>
    <row r="5" spans="1:6" ht="21" customHeight="1" x14ac:dyDescent="0.2">
      <c r="A5" s="4" t="s">
        <v>47</v>
      </c>
      <c r="B5" s="141">
        <f>'Summary and sign-off'!B5:F5</f>
        <v>43646</v>
      </c>
      <c r="C5" s="141"/>
      <c r="D5" s="141"/>
      <c r="E5" s="141"/>
      <c r="F5" s="26"/>
    </row>
    <row r="6" spans="1:6" ht="21" customHeight="1" x14ac:dyDescent="0.2">
      <c r="A6" s="4" t="s">
        <v>13</v>
      </c>
      <c r="B6" s="136" t="s">
        <v>39</v>
      </c>
      <c r="C6" s="136"/>
      <c r="D6" s="136"/>
      <c r="E6" s="136"/>
      <c r="F6" s="36"/>
    </row>
    <row r="7" spans="1:6" ht="21" customHeight="1" x14ac:dyDescent="0.2">
      <c r="A7" s="4" t="s">
        <v>69</v>
      </c>
      <c r="B7" s="136" t="s">
        <v>80</v>
      </c>
      <c r="C7" s="136"/>
      <c r="D7" s="136"/>
      <c r="E7" s="136"/>
      <c r="F7" s="36"/>
    </row>
    <row r="8" spans="1:6" ht="35.25" customHeight="1" x14ac:dyDescent="0.2">
      <c r="A8" s="145" t="s">
        <v>0</v>
      </c>
      <c r="B8" s="145"/>
      <c r="C8" s="152"/>
      <c r="D8" s="152"/>
      <c r="E8" s="152"/>
      <c r="F8" s="26"/>
    </row>
    <row r="9" spans="1:6" ht="35.25" customHeight="1" x14ac:dyDescent="0.2">
      <c r="A9" s="153" t="s">
        <v>84</v>
      </c>
      <c r="B9" s="154"/>
      <c r="C9" s="154"/>
      <c r="D9" s="154"/>
      <c r="E9" s="154"/>
      <c r="F9" s="26"/>
    </row>
    <row r="10" spans="1:6" ht="27" customHeight="1"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x14ac:dyDescent="0.2">
      <c r="A12" s="133">
        <v>43321</v>
      </c>
      <c r="B12" s="91">
        <v>684.25</v>
      </c>
      <c r="C12" s="95" t="s">
        <v>144</v>
      </c>
      <c r="D12" s="95" t="s">
        <v>119</v>
      </c>
      <c r="E12" s="96" t="s">
        <v>206</v>
      </c>
      <c r="F12" s="3"/>
    </row>
    <row r="13" spans="1:6" s="70" customFormat="1" x14ac:dyDescent="0.2">
      <c r="A13" s="133">
        <v>43333</v>
      </c>
      <c r="B13" s="91">
        <v>102.5</v>
      </c>
      <c r="C13" s="95" t="s">
        <v>352</v>
      </c>
      <c r="D13" s="95" t="s">
        <v>353</v>
      </c>
      <c r="E13" s="96" t="s">
        <v>205</v>
      </c>
      <c r="F13" s="3"/>
    </row>
    <row r="14" spans="1:6" s="70" customFormat="1" x14ac:dyDescent="0.2">
      <c r="A14" s="133">
        <v>43433</v>
      </c>
      <c r="B14" s="91">
        <v>217.5</v>
      </c>
      <c r="C14" s="95" t="s">
        <v>321</v>
      </c>
      <c r="D14" s="95" t="s">
        <v>322</v>
      </c>
      <c r="E14" s="96" t="s">
        <v>206</v>
      </c>
      <c r="F14" s="3"/>
    </row>
    <row r="15" spans="1:6" s="70" customFormat="1" ht="25.5" x14ac:dyDescent="0.2">
      <c r="A15" s="133">
        <v>43440</v>
      </c>
      <c r="B15" s="91">
        <v>15</v>
      </c>
      <c r="C15" s="95" t="s">
        <v>295</v>
      </c>
      <c r="D15" s="95" t="s">
        <v>323</v>
      </c>
      <c r="E15" s="96" t="s">
        <v>188</v>
      </c>
      <c r="F15" s="3"/>
    </row>
    <row r="16" spans="1:6" s="70" customFormat="1" ht="38.25" x14ac:dyDescent="0.2">
      <c r="A16" s="133">
        <v>43530</v>
      </c>
      <c r="B16" s="91">
        <v>129</v>
      </c>
      <c r="C16" s="98" t="s">
        <v>299</v>
      </c>
      <c r="D16" s="95" t="s">
        <v>324</v>
      </c>
      <c r="E16" s="96" t="s">
        <v>206</v>
      </c>
      <c r="F16" s="3"/>
    </row>
    <row r="17" spans="1:6" s="70" customFormat="1" ht="38.25" x14ac:dyDescent="0.2">
      <c r="A17" s="133">
        <v>43536</v>
      </c>
      <c r="B17" s="91">
        <v>198</v>
      </c>
      <c r="C17" s="98" t="s">
        <v>296</v>
      </c>
      <c r="D17" s="95" t="s">
        <v>325</v>
      </c>
      <c r="E17" s="96" t="s">
        <v>206</v>
      </c>
      <c r="F17" s="3"/>
    </row>
    <row r="18" spans="1:6" s="70" customFormat="1" ht="38.25" x14ac:dyDescent="0.2">
      <c r="A18" s="133">
        <v>43584</v>
      </c>
      <c r="B18" s="91">
        <v>169</v>
      </c>
      <c r="C18" s="98" t="s">
        <v>297</v>
      </c>
      <c r="D18" s="95" t="s">
        <v>326</v>
      </c>
      <c r="E18" s="96" t="s">
        <v>197</v>
      </c>
      <c r="F18" s="3"/>
    </row>
    <row r="19" spans="1:6" s="70" customFormat="1" ht="38.25" x14ac:dyDescent="0.2">
      <c r="A19" s="133">
        <v>43584</v>
      </c>
      <c r="B19" s="91">
        <v>69</v>
      </c>
      <c r="C19" s="98" t="s">
        <v>298</v>
      </c>
      <c r="D19" s="95" t="s">
        <v>327</v>
      </c>
      <c r="E19" s="96" t="s">
        <v>197</v>
      </c>
      <c r="F19" s="3"/>
    </row>
    <row r="20" spans="1:6" s="70" customFormat="1" ht="38.25" x14ac:dyDescent="0.2">
      <c r="A20" s="133">
        <v>43584</v>
      </c>
      <c r="B20" s="91">
        <v>200</v>
      </c>
      <c r="C20" s="98" t="s">
        <v>314</v>
      </c>
      <c r="D20" s="95" t="s">
        <v>327</v>
      </c>
      <c r="E20" s="96" t="s">
        <v>197</v>
      </c>
      <c r="F20" s="3"/>
    </row>
    <row r="21" spans="1:6" s="70" customFormat="1" ht="25.5" x14ac:dyDescent="0.2">
      <c r="A21" s="133">
        <v>43584</v>
      </c>
      <c r="B21" s="91">
        <v>200</v>
      </c>
      <c r="C21" s="98" t="s">
        <v>300</v>
      </c>
      <c r="D21" s="95" t="s">
        <v>328</v>
      </c>
      <c r="E21" s="96" t="s">
        <v>197</v>
      </c>
      <c r="F21" s="3"/>
    </row>
    <row r="22" spans="1:6" s="70" customFormat="1" ht="25.5" x14ac:dyDescent="0.2">
      <c r="A22" s="133">
        <v>43584</v>
      </c>
      <c r="B22" s="91">
        <v>20</v>
      </c>
      <c r="C22" s="98" t="s">
        <v>283</v>
      </c>
      <c r="D22" s="95" t="s">
        <v>329</v>
      </c>
      <c r="E22" s="96" t="s">
        <v>197</v>
      </c>
      <c r="F22" s="3"/>
    </row>
    <row r="23" spans="1:6" s="70" customFormat="1" ht="25.5" x14ac:dyDescent="0.2">
      <c r="A23" s="133">
        <v>43584</v>
      </c>
      <c r="B23" s="91">
        <v>20</v>
      </c>
      <c r="C23" s="98" t="s">
        <v>284</v>
      </c>
      <c r="D23" s="95" t="s">
        <v>330</v>
      </c>
      <c r="E23" s="96" t="s">
        <v>197</v>
      </c>
      <c r="F23" s="3"/>
    </row>
    <row r="24" spans="1:6" s="70" customFormat="1" ht="25.5" x14ac:dyDescent="0.2">
      <c r="A24" s="133">
        <v>43584</v>
      </c>
      <c r="B24" s="91">
        <v>25</v>
      </c>
      <c r="C24" s="98" t="s">
        <v>285</v>
      </c>
      <c r="D24" s="95" t="s">
        <v>331</v>
      </c>
      <c r="E24" s="96" t="s">
        <v>197</v>
      </c>
      <c r="F24" s="3"/>
    </row>
    <row r="25" spans="1:6" s="70" customFormat="1" ht="25.5" x14ac:dyDescent="0.2">
      <c r="A25" s="133">
        <v>43584</v>
      </c>
      <c r="B25" s="91">
        <v>14</v>
      </c>
      <c r="C25" s="98" t="s">
        <v>286</v>
      </c>
      <c r="D25" s="95" t="s">
        <v>332</v>
      </c>
      <c r="E25" s="96" t="s">
        <v>197</v>
      </c>
      <c r="F25" s="3"/>
    </row>
    <row r="26" spans="1:6" s="70" customFormat="1" x14ac:dyDescent="0.2">
      <c r="A26" s="134" t="s">
        <v>355</v>
      </c>
      <c r="B26" s="91">
        <v>1076.8599999999999</v>
      </c>
      <c r="C26" s="98" t="s">
        <v>356</v>
      </c>
      <c r="D26" s="95" t="s">
        <v>357</v>
      </c>
      <c r="E26" s="96" t="s">
        <v>206</v>
      </c>
      <c r="F26" s="3"/>
    </row>
    <row r="27" spans="1:6" s="70" customFormat="1" x14ac:dyDescent="0.2">
      <c r="A27" s="134"/>
      <c r="B27" s="91"/>
      <c r="C27" s="95"/>
      <c r="D27" s="95"/>
      <c r="E27" s="96"/>
      <c r="F27" s="3"/>
    </row>
    <row r="28" spans="1:6" s="70" customFormat="1" hidden="1" x14ac:dyDescent="0.2">
      <c r="A28" s="90"/>
      <c r="B28" s="91"/>
      <c r="C28" s="95"/>
      <c r="D28" s="95"/>
      <c r="E28" s="96"/>
      <c r="F28" s="3"/>
    </row>
    <row r="29" spans="1:6" ht="34.5" customHeight="1" x14ac:dyDescent="0.2">
      <c r="A29" s="71" t="s">
        <v>89</v>
      </c>
      <c r="B29" s="83">
        <f>SUM(B11:B28)</f>
        <v>3140.1099999999997</v>
      </c>
      <c r="C29" s="101" t="str">
        <f>IF(SUBTOTAL(3,B11:B28)=SUBTOTAL(103,B11:B28),'Summary and sign-off'!$A$47,'Summary and sign-off'!$A$48)</f>
        <v>Check - there are no hidden rows with data</v>
      </c>
      <c r="D29" s="142" t="str">
        <f>IF('Summary and sign-off'!F58='Summary and sign-off'!F53,'Summary and sign-off'!A50,'Summary and sign-off'!A49)</f>
        <v>Check - each entry provides sufficient information</v>
      </c>
      <c r="E29" s="142"/>
      <c r="F29" s="39"/>
    </row>
    <row r="30" spans="1:6" ht="14.1" customHeight="1" x14ac:dyDescent="0.2">
      <c r="A30" s="40"/>
      <c r="B30" s="29"/>
      <c r="C30" s="22"/>
      <c r="D30" s="22"/>
      <c r="E30" s="22"/>
      <c r="F30" s="26"/>
    </row>
    <row r="31" spans="1:6" x14ac:dyDescent="0.2">
      <c r="A31" s="23" t="s">
        <v>6</v>
      </c>
      <c r="B31" s="22"/>
      <c r="C31" s="22"/>
      <c r="D31" s="22"/>
      <c r="E31" s="22"/>
      <c r="F31" s="26"/>
    </row>
    <row r="32" spans="1:6" ht="12.6" customHeight="1" x14ac:dyDescent="0.2">
      <c r="A32" s="25" t="s">
        <v>34</v>
      </c>
      <c r="B32" s="22"/>
      <c r="C32" s="22"/>
      <c r="D32" s="22"/>
      <c r="E32" s="22"/>
      <c r="F32" s="26"/>
    </row>
    <row r="33" spans="1:6" x14ac:dyDescent="0.2">
      <c r="A33" s="25" t="s">
        <v>108</v>
      </c>
      <c r="B33" s="27"/>
      <c r="C33" s="28"/>
      <c r="D33" s="28"/>
      <c r="E33" s="28"/>
      <c r="F33" s="29"/>
    </row>
    <row r="34" spans="1:6" x14ac:dyDescent="0.2">
      <c r="A34" s="33" t="s">
        <v>10</v>
      </c>
      <c r="B34" s="34"/>
      <c r="C34" s="29"/>
      <c r="D34" s="29"/>
      <c r="E34" s="29"/>
      <c r="F34" s="29"/>
    </row>
    <row r="35" spans="1:6" ht="12.75" customHeight="1" x14ac:dyDescent="0.2">
      <c r="A35" s="33" t="s">
        <v>117</v>
      </c>
      <c r="B35" s="41"/>
      <c r="C35" s="35"/>
      <c r="D35" s="35"/>
      <c r="E35" s="35"/>
      <c r="F35" s="35"/>
    </row>
    <row r="36" spans="1:6" x14ac:dyDescent="0.2">
      <c r="A36" s="40"/>
      <c r="B36" s="42"/>
      <c r="C36" s="22"/>
      <c r="D36" s="22"/>
      <c r="E36" s="22"/>
      <c r="F36" s="40"/>
    </row>
    <row r="37" spans="1:6" hidden="1" x14ac:dyDescent="0.2">
      <c r="A37" s="22"/>
      <c r="B37" s="22"/>
      <c r="C37" s="22"/>
      <c r="D37" s="22"/>
      <c r="E37" s="40"/>
    </row>
    <row r="38" spans="1:6" ht="12.75" hidden="1" customHeight="1" x14ac:dyDescent="0.2"/>
    <row r="39" spans="1:6" hidden="1" x14ac:dyDescent="0.2">
      <c r="A39" s="43"/>
      <c r="B39" s="43"/>
      <c r="C39" s="43"/>
      <c r="D39" s="43"/>
      <c r="E39" s="43"/>
      <c r="F39" s="26"/>
    </row>
    <row r="40" spans="1:6" hidden="1" x14ac:dyDescent="0.2">
      <c r="A40" s="43"/>
      <c r="B40" s="43"/>
      <c r="C40" s="43"/>
      <c r="D40" s="43"/>
      <c r="E40" s="43"/>
      <c r="F40" s="26"/>
    </row>
    <row r="41" spans="1:6" hidden="1" x14ac:dyDescent="0.2">
      <c r="A41" s="43"/>
      <c r="B41" s="43"/>
      <c r="C41" s="43"/>
      <c r="D41" s="43"/>
      <c r="E41" s="43"/>
      <c r="F41" s="26"/>
    </row>
    <row r="42" spans="1:6" hidden="1" x14ac:dyDescent="0.2">
      <c r="A42" s="43"/>
      <c r="B42" s="43"/>
      <c r="C42" s="43"/>
      <c r="D42" s="43"/>
      <c r="E42" s="43"/>
      <c r="F42" s="26"/>
    </row>
    <row r="43" spans="1:6" hidden="1" x14ac:dyDescent="0.2">
      <c r="A43" s="43"/>
      <c r="B43" s="43"/>
      <c r="C43" s="43"/>
      <c r="D43" s="43"/>
      <c r="E43" s="43"/>
      <c r="F43" s="26"/>
    </row>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x14ac:dyDescent="0.2"/>
    <row r="56" x14ac:dyDescent="0.2"/>
    <row r="57" x14ac:dyDescent="0.2"/>
    <row r="58" x14ac:dyDescent="0.2"/>
  </sheetData>
  <sheetProtection sheet="1" formatCells="0" insertRows="0" deleteRows="0"/>
  <mergeCells count="10">
    <mergeCell ref="D29:E29"/>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8">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43"/>
  <sheetViews>
    <sheetView tabSelected="1" zoomScaleNormal="100" workbookViewId="0">
      <selection activeCell="D61" sqref="D61"/>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8" t="s">
        <v>16</v>
      </c>
      <c r="B1" s="138"/>
      <c r="C1" s="138"/>
      <c r="D1" s="138"/>
      <c r="E1" s="138"/>
      <c r="F1" s="138"/>
    </row>
    <row r="2" spans="1:6" ht="21" customHeight="1" x14ac:dyDescent="0.2">
      <c r="A2" s="4" t="s">
        <v>2</v>
      </c>
      <c r="B2" s="141" t="str">
        <f>'Summary and sign-off'!B2:F2</f>
        <v>Ministry of Defence</v>
      </c>
      <c r="C2" s="141"/>
      <c r="D2" s="141"/>
      <c r="E2" s="141"/>
      <c r="F2" s="141"/>
    </row>
    <row r="3" spans="1:6" ht="21" customHeight="1" x14ac:dyDescent="0.2">
      <c r="A3" s="4" t="s">
        <v>3</v>
      </c>
      <c r="B3" s="141" t="str">
        <f>'Summary and sign-off'!B3:F3</f>
        <v>Ms Helene Quilter</v>
      </c>
      <c r="C3" s="141"/>
      <c r="D3" s="141"/>
      <c r="E3" s="141"/>
      <c r="F3" s="141"/>
    </row>
    <row r="4" spans="1:6" ht="21" customHeight="1" x14ac:dyDescent="0.2">
      <c r="A4" s="4" t="s">
        <v>46</v>
      </c>
      <c r="B4" s="141">
        <f>'Summary and sign-off'!B4:F4</f>
        <v>43282</v>
      </c>
      <c r="C4" s="141"/>
      <c r="D4" s="141"/>
      <c r="E4" s="141"/>
      <c r="F4" s="141"/>
    </row>
    <row r="5" spans="1:6" ht="21" customHeight="1" x14ac:dyDescent="0.2">
      <c r="A5" s="4" t="s">
        <v>47</v>
      </c>
      <c r="B5" s="141">
        <f>'Summary and sign-off'!B5:F5</f>
        <v>43646</v>
      </c>
      <c r="C5" s="141"/>
      <c r="D5" s="141"/>
      <c r="E5" s="141"/>
      <c r="F5" s="141"/>
    </row>
    <row r="6" spans="1:6" ht="21" customHeight="1" x14ac:dyDescent="0.2">
      <c r="A6" s="4" t="s">
        <v>118</v>
      </c>
      <c r="B6" s="136" t="s">
        <v>39</v>
      </c>
      <c r="C6" s="136"/>
      <c r="D6" s="136"/>
      <c r="E6" s="136"/>
      <c r="F6" s="136"/>
    </row>
    <row r="7" spans="1:6" ht="21" customHeight="1" x14ac:dyDescent="0.2">
      <c r="A7" s="4" t="s">
        <v>69</v>
      </c>
      <c r="B7" s="136" t="s">
        <v>80</v>
      </c>
      <c r="C7" s="136"/>
      <c r="D7" s="136"/>
      <c r="E7" s="136"/>
      <c r="F7" s="136"/>
    </row>
    <row r="8" spans="1:6" ht="36" customHeight="1" x14ac:dyDescent="0.2">
      <c r="A8" s="145" t="s">
        <v>36</v>
      </c>
      <c r="B8" s="145"/>
      <c r="C8" s="145"/>
      <c r="D8" s="145"/>
      <c r="E8" s="145"/>
      <c r="F8" s="145"/>
    </row>
    <row r="9" spans="1:6" ht="36" customHeight="1" x14ac:dyDescent="0.2">
      <c r="A9" s="153" t="s">
        <v>87</v>
      </c>
      <c r="B9" s="154"/>
      <c r="C9" s="154"/>
      <c r="D9" s="154"/>
      <c r="E9" s="154"/>
      <c r="F9" s="154"/>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x14ac:dyDescent="0.2">
      <c r="A12" s="133">
        <v>43294</v>
      </c>
      <c r="B12" s="98" t="s">
        <v>227</v>
      </c>
      <c r="C12" s="100" t="s">
        <v>20</v>
      </c>
      <c r="D12" s="98" t="s">
        <v>228</v>
      </c>
      <c r="E12" s="97" t="s">
        <v>23</v>
      </c>
      <c r="F12" s="99"/>
    </row>
    <row r="13" spans="1:6" s="70" customFormat="1" ht="25.5" x14ac:dyDescent="0.2">
      <c r="A13" s="133">
        <v>43325</v>
      </c>
      <c r="B13" s="98" t="s">
        <v>229</v>
      </c>
      <c r="C13" s="100" t="s">
        <v>20</v>
      </c>
      <c r="D13" s="98" t="s">
        <v>169</v>
      </c>
      <c r="E13" s="97" t="s">
        <v>25</v>
      </c>
      <c r="F13" s="99"/>
    </row>
    <row r="14" spans="1:6" s="70" customFormat="1" ht="38.25" x14ac:dyDescent="0.2">
      <c r="A14" s="133">
        <v>43327</v>
      </c>
      <c r="B14" s="98" t="s">
        <v>230</v>
      </c>
      <c r="C14" s="100" t="s">
        <v>20</v>
      </c>
      <c r="D14" s="98" t="s">
        <v>231</v>
      </c>
      <c r="E14" s="97" t="s">
        <v>23</v>
      </c>
      <c r="F14" s="99"/>
    </row>
    <row r="15" spans="1:6" s="70" customFormat="1" ht="25.5" x14ac:dyDescent="0.2">
      <c r="A15" s="133">
        <v>43361</v>
      </c>
      <c r="B15" s="98" t="s">
        <v>170</v>
      </c>
      <c r="C15" s="100" t="s">
        <v>20</v>
      </c>
      <c r="D15" s="98" t="s">
        <v>171</v>
      </c>
      <c r="E15" s="97" t="s">
        <v>25</v>
      </c>
      <c r="F15" s="99"/>
    </row>
    <row r="16" spans="1:6" s="70" customFormat="1" ht="25.5" x14ac:dyDescent="0.2">
      <c r="A16" s="133">
        <v>43362</v>
      </c>
      <c r="B16" s="98" t="s">
        <v>232</v>
      </c>
      <c r="C16" s="100" t="s">
        <v>20</v>
      </c>
      <c r="D16" s="98" t="s">
        <v>172</v>
      </c>
      <c r="E16" s="97" t="s">
        <v>23</v>
      </c>
      <c r="F16" s="99"/>
    </row>
    <row r="17" spans="1:6" s="70" customFormat="1" ht="25.5" x14ac:dyDescent="0.2">
      <c r="A17" s="133">
        <v>43363</v>
      </c>
      <c r="B17" s="98" t="s">
        <v>233</v>
      </c>
      <c r="C17" s="100" t="s">
        <v>20</v>
      </c>
      <c r="D17" s="98" t="s">
        <v>173</v>
      </c>
      <c r="E17" s="97" t="s">
        <v>23</v>
      </c>
      <c r="F17" s="99"/>
    </row>
    <row r="18" spans="1:6" s="70" customFormat="1" ht="25.5" x14ac:dyDescent="0.2">
      <c r="A18" s="133">
        <v>43379</v>
      </c>
      <c r="B18" s="98" t="s">
        <v>234</v>
      </c>
      <c r="C18" s="100" t="s">
        <v>18</v>
      </c>
      <c r="D18" s="98" t="s">
        <v>235</v>
      </c>
      <c r="E18" s="97" t="s">
        <v>27</v>
      </c>
      <c r="F18" s="99" t="s">
        <v>236</v>
      </c>
    </row>
    <row r="19" spans="1:6" s="70" customFormat="1" x14ac:dyDescent="0.2">
      <c r="A19" s="133">
        <v>43390</v>
      </c>
      <c r="B19" s="98" t="s">
        <v>174</v>
      </c>
      <c r="C19" s="100" t="s">
        <v>20</v>
      </c>
      <c r="D19" s="98" t="s">
        <v>175</v>
      </c>
      <c r="E19" s="97" t="s">
        <v>23</v>
      </c>
      <c r="F19" s="99"/>
    </row>
    <row r="20" spans="1:6" s="70" customFormat="1" ht="38.25" x14ac:dyDescent="0.2">
      <c r="A20" s="133">
        <v>43398</v>
      </c>
      <c r="B20" s="98" t="s">
        <v>333</v>
      </c>
      <c r="C20" s="100" t="s">
        <v>20</v>
      </c>
      <c r="D20" s="98" t="s">
        <v>315</v>
      </c>
      <c r="E20" s="97" t="s">
        <v>25</v>
      </c>
      <c r="F20" s="99" t="s">
        <v>334</v>
      </c>
    </row>
    <row r="21" spans="1:6" s="70" customFormat="1" ht="25.5" x14ac:dyDescent="0.2">
      <c r="A21" s="133">
        <v>43418</v>
      </c>
      <c r="B21" s="98" t="s">
        <v>238</v>
      </c>
      <c r="C21" s="100" t="s">
        <v>20</v>
      </c>
      <c r="D21" s="98" t="s">
        <v>237</v>
      </c>
      <c r="E21" s="97" t="s">
        <v>23</v>
      </c>
      <c r="F21" s="99" t="s">
        <v>334</v>
      </c>
    </row>
    <row r="22" spans="1:6" s="70" customFormat="1" x14ac:dyDescent="0.2">
      <c r="A22" s="133">
        <v>43432</v>
      </c>
      <c r="B22" s="98" t="s">
        <v>244</v>
      </c>
      <c r="C22" s="100" t="s">
        <v>20</v>
      </c>
      <c r="D22" s="98" t="s">
        <v>245</v>
      </c>
      <c r="E22" s="97" t="s">
        <v>23</v>
      </c>
      <c r="F22" s="99"/>
    </row>
    <row r="23" spans="1:6" s="70" customFormat="1" ht="38.25" x14ac:dyDescent="0.2">
      <c r="A23" s="133">
        <v>43433</v>
      </c>
      <c r="B23" s="98" t="s">
        <v>239</v>
      </c>
      <c r="C23" s="100" t="s">
        <v>20</v>
      </c>
      <c r="D23" s="98" t="s">
        <v>316</v>
      </c>
      <c r="E23" s="97" t="s">
        <v>23</v>
      </c>
      <c r="F23" s="99" t="s">
        <v>335</v>
      </c>
    </row>
    <row r="24" spans="1:6" s="70" customFormat="1" ht="25.5" x14ac:dyDescent="0.2">
      <c r="A24" s="133">
        <v>43440</v>
      </c>
      <c r="B24" s="98" t="s">
        <v>240</v>
      </c>
      <c r="C24" s="100" t="s">
        <v>20</v>
      </c>
      <c r="D24" s="98" t="s">
        <v>241</v>
      </c>
      <c r="E24" s="97" t="s">
        <v>23</v>
      </c>
      <c r="F24" s="99" t="s">
        <v>335</v>
      </c>
    </row>
    <row r="25" spans="1:6" s="70" customFormat="1" ht="38.25" x14ac:dyDescent="0.2">
      <c r="A25" s="133">
        <v>43446</v>
      </c>
      <c r="B25" s="98" t="s">
        <v>242</v>
      </c>
      <c r="C25" s="100" t="s">
        <v>20</v>
      </c>
      <c r="D25" s="98" t="s">
        <v>243</v>
      </c>
      <c r="E25" s="97" t="s">
        <v>23</v>
      </c>
      <c r="F25" s="99" t="s">
        <v>294</v>
      </c>
    </row>
    <row r="26" spans="1:6" s="70" customFormat="1" x14ac:dyDescent="0.2">
      <c r="A26" s="133">
        <v>43446</v>
      </c>
      <c r="B26" s="98" t="s">
        <v>246</v>
      </c>
      <c r="C26" s="100" t="s">
        <v>20</v>
      </c>
      <c r="D26" s="98" t="s">
        <v>247</v>
      </c>
      <c r="E26" s="97" t="s">
        <v>23</v>
      </c>
      <c r="F26" s="99" t="s">
        <v>336</v>
      </c>
    </row>
    <row r="27" spans="1:6" s="70" customFormat="1" x14ac:dyDescent="0.2">
      <c r="A27" s="133">
        <v>43446</v>
      </c>
      <c r="B27" s="98" t="s">
        <v>250</v>
      </c>
      <c r="C27" s="100" t="s">
        <v>20</v>
      </c>
      <c r="D27" s="98" t="s">
        <v>248</v>
      </c>
      <c r="E27" s="97" t="s">
        <v>23</v>
      </c>
      <c r="F27" s="99" t="s">
        <v>249</v>
      </c>
    </row>
    <row r="28" spans="1:6" s="70" customFormat="1" x14ac:dyDescent="0.2">
      <c r="A28" s="133">
        <v>43452</v>
      </c>
      <c r="B28" s="98" t="s">
        <v>252</v>
      </c>
      <c r="C28" s="100" t="s">
        <v>20</v>
      </c>
      <c r="D28" s="98" t="s">
        <v>251</v>
      </c>
      <c r="E28" s="97" t="s">
        <v>23</v>
      </c>
      <c r="F28" s="99" t="s">
        <v>336</v>
      </c>
    </row>
    <row r="29" spans="1:6" s="70" customFormat="1" ht="25.5" x14ac:dyDescent="0.2">
      <c r="A29" s="133">
        <v>43452</v>
      </c>
      <c r="B29" s="98" t="s">
        <v>344</v>
      </c>
      <c r="C29" s="100" t="s">
        <v>20</v>
      </c>
      <c r="D29" s="98" t="s">
        <v>253</v>
      </c>
      <c r="E29" s="97" t="s">
        <v>23</v>
      </c>
      <c r="F29" s="99" t="s">
        <v>336</v>
      </c>
    </row>
    <row r="30" spans="1:6" s="70" customFormat="1" x14ac:dyDescent="0.2">
      <c r="A30" s="133">
        <v>43508</v>
      </c>
      <c r="B30" s="98" t="s">
        <v>254</v>
      </c>
      <c r="C30" s="100" t="s">
        <v>20</v>
      </c>
      <c r="D30" s="98" t="s">
        <v>245</v>
      </c>
      <c r="E30" s="97" t="s">
        <v>23</v>
      </c>
      <c r="F30" s="99"/>
    </row>
    <row r="31" spans="1:6" s="70" customFormat="1" x14ac:dyDescent="0.2">
      <c r="A31" s="133">
        <v>43510</v>
      </c>
      <c r="B31" s="98" t="s">
        <v>255</v>
      </c>
      <c r="C31" s="100" t="s">
        <v>20</v>
      </c>
      <c r="D31" s="98" t="s">
        <v>256</v>
      </c>
      <c r="E31" s="97" t="s">
        <v>25</v>
      </c>
      <c r="F31" s="99" t="s">
        <v>257</v>
      </c>
    </row>
    <row r="32" spans="1:6" s="70" customFormat="1" ht="25.5" x14ac:dyDescent="0.2">
      <c r="A32" s="133">
        <v>43516</v>
      </c>
      <c r="B32" s="98" t="s">
        <v>258</v>
      </c>
      <c r="C32" s="100" t="s">
        <v>18</v>
      </c>
      <c r="D32" s="98" t="s">
        <v>259</v>
      </c>
      <c r="E32" s="97"/>
      <c r="F32" s="99"/>
    </row>
    <row r="33" spans="1:6" s="70" customFormat="1" ht="38.25" x14ac:dyDescent="0.2">
      <c r="A33" s="133">
        <v>43530</v>
      </c>
      <c r="B33" s="98" t="s">
        <v>260</v>
      </c>
      <c r="C33" s="100" t="s">
        <v>20</v>
      </c>
      <c r="D33" s="98" t="s">
        <v>261</v>
      </c>
      <c r="E33" s="97" t="s">
        <v>23</v>
      </c>
      <c r="F33" s="99" t="s">
        <v>334</v>
      </c>
    </row>
    <row r="34" spans="1:6" s="70" customFormat="1" ht="25.5" x14ac:dyDescent="0.2">
      <c r="A34" s="133">
        <v>43536</v>
      </c>
      <c r="B34" s="98" t="s">
        <v>262</v>
      </c>
      <c r="C34" s="100" t="s">
        <v>20</v>
      </c>
      <c r="D34" s="98" t="s">
        <v>263</v>
      </c>
      <c r="E34" s="97" t="s">
        <v>25</v>
      </c>
      <c r="F34" s="99" t="s">
        <v>334</v>
      </c>
    </row>
    <row r="35" spans="1:6" s="70" customFormat="1" ht="38.25" x14ac:dyDescent="0.2">
      <c r="A35" s="133">
        <v>43553</v>
      </c>
      <c r="B35" s="98" t="s">
        <v>264</v>
      </c>
      <c r="C35" s="100" t="s">
        <v>18</v>
      </c>
      <c r="D35" s="98" t="s">
        <v>265</v>
      </c>
      <c r="E35" s="97"/>
      <c r="F35" s="99"/>
    </row>
    <row r="36" spans="1:6" s="70" customFormat="1" ht="25.5" x14ac:dyDescent="0.2">
      <c r="A36" s="133">
        <v>43563</v>
      </c>
      <c r="B36" s="98" t="s">
        <v>266</v>
      </c>
      <c r="C36" s="100" t="s">
        <v>18</v>
      </c>
      <c r="D36" s="98" t="s">
        <v>267</v>
      </c>
      <c r="E36" s="97"/>
      <c r="F36" s="99"/>
    </row>
    <row r="37" spans="1:6" s="70" customFormat="1" x14ac:dyDescent="0.2">
      <c r="A37" s="133">
        <v>43567</v>
      </c>
      <c r="B37" s="98" t="s">
        <v>268</v>
      </c>
      <c r="C37" s="100" t="s">
        <v>18</v>
      </c>
      <c r="D37" s="98" t="s">
        <v>269</v>
      </c>
      <c r="E37" s="97"/>
      <c r="F37" s="99"/>
    </row>
    <row r="38" spans="1:6" s="70" customFormat="1" ht="25.5" x14ac:dyDescent="0.2">
      <c r="A38" s="133">
        <v>43571</v>
      </c>
      <c r="B38" s="98" t="s">
        <v>346</v>
      </c>
      <c r="C38" s="100" t="s">
        <v>20</v>
      </c>
      <c r="D38" s="98" t="s">
        <v>270</v>
      </c>
      <c r="E38" s="97" t="s">
        <v>25</v>
      </c>
      <c r="F38" s="99" t="s">
        <v>271</v>
      </c>
    </row>
    <row r="39" spans="1:6" s="70" customFormat="1" ht="38.25" x14ac:dyDescent="0.2">
      <c r="A39" s="133">
        <v>43582</v>
      </c>
      <c r="B39" s="98" t="s">
        <v>341</v>
      </c>
      <c r="C39" s="100" t="s">
        <v>20</v>
      </c>
      <c r="D39" s="98" t="s">
        <v>272</v>
      </c>
      <c r="E39" s="97" t="s">
        <v>24</v>
      </c>
      <c r="F39" s="99"/>
    </row>
    <row r="40" spans="1:6" s="70" customFormat="1" ht="38.25" x14ac:dyDescent="0.2">
      <c r="A40" s="133">
        <v>43582</v>
      </c>
      <c r="B40" s="98" t="s">
        <v>342</v>
      </c>
      <c r="C40" s="100" t="s">
        <v>20</v>
      </c>
      <c r="D40" s="98" t="s">
        <v>272</v>
      </c>
      <c r="E40" s="97" t="s">
        <v>25</v>
      </c>
      <c r="F40" s="99"/>
    </row>
    <row r="41" spans="1:6" s="70" customFormat="1" ht="38.25" x14ac:dyDescent="0.2">
      <c r="A41" s="133">
        <v>43584</v>
      </c>
      <c r="B41" s="98" t="s">
        <v>275</v>
      </c>
      <c r="C41" s="100" t="s">
        <v>20</v>
      </c>
      <c r="D41" s="98" t="s">
        <v>273</v>
      </c>
      <c r="E41" s="97" t="s">
        <v>27</v>
      </c>
      <c r="F41" s="99" t="s">
        <v>334</v>
      </c>
    </row>
    <row r="42" spans="1:6" s="70" customFormat="1" ht="25.5" x14ac:dyDescent="0.2">
      <c r="A42" s="133">
        <v>43584</v>
      </c>
      <c r="B42" s="98" t="s">
        <v>347</v>
      </c>
      <c r="C42" s="100" t="s">
        <v>20</v>
      </c>
      <c r="D42" s="98" t="s">
        <v>273</v>
      </c>
      <c r="E42" s="97" t="s">
        <v>23</v>
      </c>
      <c r="F42" s="99" t="s">
        <v>337</v>
      </c>
    </row>
    <row r="43" spans="1:6" s="70" customFormat="1" ht="38.25" x14ac:dyDescent="0.2">
      <c r="A43" s="133">
        <v>43584</v>
      </c>
      <c r="B43" s="98" t="s">
        <v>276</v>
      </c>
      <c r="C43" s="100" t="s">
        <v>20</v>
      </c>
      <c r="D43" s="98" t="s">
        <v>274</v>
      </c>
      <c r="E43" s="97" t="s">
        <v>27</v>
      </c>
      <c r="F43" s="99" t="s">
        <v>334</v>
      </c>
    </row>
    <row r="44" spans="1:6" s="70" customFormat="1" ht="25.5" x14ac:dyDescent="0.2">
      <c r="A44" s="133">
        <v>43584</v>
      </c>
      <c r="B44" s="98" t="s">
        <v>347</v>
      </c>
      <c r="C44" s="100" t="s">
        <v>20</v>
      </c>
      <c r="D44" s="98" t="s">
        <v>274</v>
      </c>
      <c r="E44" s="97" t="s">
        <v>23</v>
      </c>
      <c r="F44" s="99" t="s">
        <v>337</v>
      </c>
    </row>
    <row r="45" spans="1:6" s="70" customFormat="1" ht="38.25" x14ac:dyDescent="0.2">
      <c r="A45" s="133">
        <v>43584</v>
      </c>
      <c r="B45" s="98" t="s">
        <v>307</v>
      </c>
      <c r="C45" s="100" t="s">
        <v>20</v>
      </c>
      <c r="D45" s="98" t="s">
        <v>308</v>
      </c>
      <c r="E45" s="97" t="s">
        <v>23</v>
      </c>
      <c r="F45" s="99" t="s">
        <v>277</v>
      </c>
    </row>
    <row r="46" spans="1:6" s="70" customFormat="1" ht="25.5" x14ac:dyDescent="0.2">
      <c r="A46" s="133">
        <v>43593</v>
      </c>
      <c r="B46" s="98" t="s">
        <v>280</v>
      </c>
      <c r="C46" s="100" t="s">
        <v>18</v>
      </c>
      <c r="D46" s="98" t="s">
        <v>245</v>
      </c>
      <c r="E46" s="97"/>
      <c r="F46" s="99"/>
    </row>
    <row r="47" spans="1:6" s="70" customFormat="1" ht="25.5" x14ac:dyDescent="0.2">
      <c r="A47" s="133">
        <v>43594</v>
      </c>
      <c r="B47" s="98" t="s">
        <v>340</v>
      </c>
      <c r="C47" s="100" t="s">
        <v>18</v>
      </c>
      <c r="D47" s="98" t="s">
        <v>281</v>
      </c>
      <c r="E47" s="97"/>
      <c r="F47" s="99"/>
    </row>
    <row r="48" spans="1:6" s="70" customFormat="1" ht="38.25" x14ac:dyDescent="0.2">
      <c r="A48" s="133">
        <v>43607</v>
      </c>
      <c r="B48" s="98" t="s">
        <v>278</v>
      </c>
      <c r="C48" s="100" t="s">
        <v>20</v>
      </c>
      <c r="D48" s="98" t="s">
        <v>303</v>
      </c>
      <c r="E48" s="97" t="s">
        <v>23</v>
      </c>
      <c r="F48" s="99" t="s">
        <v>306</v>
      </c>
    </row>
    <row r="49" spans="1:7" s="70" customFormat="1" x14ac:dyDescent="0.2">
      <c r="A49" s="133">
        <v>43613</v>
      </c>
      <c r="B49" s="98" t="s">
        <v>282</v>
      </c>
      <c r="C49" s="100" t="s">
        <v>20</v>
      </c>
      <c r="D49" s="98" t="s">
        <v>168</v>
      </c>
      <c r="E49" s="97" t="s">
        <v>23</v>
      </c>
      <c r="F49" s="99"/>
    </row>
    <row r="50" spans="1:7" s="70" customFormat="1" ht="25.5" x14ac:dyDescent="0.2">
      <c r="A50" s="133">
        <v>43613</v>
      </c>
      <c r="B50" s="98" t="s">
        <v>305</v>
      </c>
      <c r="C50" s="100" t="s">
        <v>20</v>
      </c>
      <c r="D50" s="98" t="s">
        <v>168</v>
      </c>
      <c r="E50" s="97" t="s">
        <v>23</v>
      </c>
      <c r="F50" s="99" t="s">
        <v>306</v>
      </c>
    </row>
    <row r="51" spans="1:7" s="70" customFormat="1" ht="38.25" x14ac:dyDescent="0.2">
      <c r="A51" s="133">
        <v>43621</v>
      </c>
      <c r="B51" s="98" t="s">
        <v>279</v>
      </c>
      <c r="C51" s="100" t="s">
        <v>20</v>
      </c>
      <c r="D51" s="98" t="s">
        <v>248</v>
      </c>
      <c r="E51" s="97" t="s">
        <v>23</v>
      </c>
      <c r="F51" s="99" t="s">
        <v>277</v>
      </c>
    </row>
    <row r="52" spans="1:7" s="70" customFormat="1" ht="38.25" x14ac:dyDescent="0.2">
      <c r="A52" s="133">
        <v>43626</v>
      </c>
      <c r="B52" s="98" t="s">
        <v>345</v>
      </c>
      <c r="C52" s="100" t="s">
        <v>20</v>
      </c>
      <c r="D52" s="98" t="s">
        <v>304</v>
      </c>
      <c r="E52" s="97" t="s">
        <v>23</v>
      </c>
      <c r="F52" s="99" t="s">
        <v>306</v>
      </c>
    </row>
    <row r="53" spans="1:7" s="70" customFormat="1" ht="25.5" x14ac:dyDescent="0.2">
      <c r="A53" s="133">
        <v>43627</v>
      </c>
      <c r="B53" s="98" t="s">
        <v>301</v>
      </c>
      <c r="C53" s="100" t="s">
        <v>20</v>
      </c>
      <c r="D53" s="98" t="s">
        <v>302</v>
      </c>
      <c r="E53" s="97" t="s">
        <v>25</v>
      </c>
      <c r="F53" s="99"/>
    </row>
    <row r="54" spans="1:7" s="70" customFormat="1" ht="25.5" x14ac:dyDescent="0.2">
      <c r="A54" s="133">
        <v>43627</v>
      </c>
      <c r="B54" s="98" t="s">
        <v>317</v>
      </c>
      <c r="C54" s="100" t="s">
        <v>20</v>
      </c>
      <c r="D54" s="98" t="s">
        <v>339</v>
      </c>
      <c r="E54" s="97" t="s">
        <v>23</v>
      </c>
      <c r="F54" s="99"/>
    </row>
    <row r="55" spans="1:7" s="70" customFormat="1" ht="38.25" x14ac:dyDescent="0.2">
      <c r="A55" s="133">
        <v>43627</v>
      </c>
      <c r="B55" s="98" t="s">
        <v>318</v>
      </c>
      <c r="C55" s="100" t="s">
        <v>20</v>
      </c>
      <c r="D55" s="98" t="s">
        <v>338</v>
      </c>
      <c r="E55" s="97" t="s">
        <v>27</v>
      </c>
      <c r="F55" s="99" t="s">
        <v>306</v>
      </c>
    </row>
    <row r="56" spans="1:7" s="70" customFormat="1" x14ac:dyDescent="0.2">
      <c r="A56" s="133">
        <v>43641</v>
      </c>
      <c r="B56" s="98" t="s">
        <v>319</v>
      </c>
      <c r="C56" s="100" t="s">
        <v>18</v>
      </c>
      <c r="D56" s="98" t="s">
        <v>251</v>
      </c>
      <c r="E56" s="97"/>
      <c r="F56" s="99"/>
    </row>
    <row r="57" spans="1:7" s="70" customFormat="1" ht="25.5" x14ac:dyDescent="0.2">
      <c r="A57" s="133">
        <v>43644</v>
      </c>
      <c r="B57" s="98" t="s">
        <v>309</v>
      </c>
      <c r="C57" s="100" t="s">
        <v>18</v>
      </c>
      <c r="D57" s="98" t="s">
        <v>310</v>
      </c>
      <c r="E57" s="97"/>
      <c r="F57" s="99"/>
    </row>
    <row r="58" spans="1:7" s="70" customFormat="1" x14ac:dyDescent="0.2">
      <c r="A58" s="133"/>
      <c r="B58" s="98"/>
      <c r="C58" s="100"/>
      <c r="D58" s="98"/>
      <c r="E58" s="97"/>
      <c r="F58" s="99"/>
    </row>
    <row r="59" spans="1:7" s="70" customFormat="1" x14ac:dyDescent="0.2">
      <c r="A59" s="94"/>
      <c r="B59" s="98"/>
      <c r="C59" s="100"/>
      <c r="D59" s="98"/>
      <c r="E59" s="97"/>
      <c r="F59" s="99"/>
    </row>
    <row r="60" spans="1:7" s="70" customFormat="1" hidden="1" x14ac:dyDescent="0.2">
      <c r="A60" s="94"/>
      <c r="B60" s="95"/>
      <c r="C60" s="100"/>
      <c r="D60" s="95"/>
      <c r="E60" s="97"/>
      <c r="F60" s="96"/>
    </row>
    <row r="61" spans="1:7" ht="34.5" customHeight="1" x14ac:dyDescent="0.2">
      <c r="A61" s="72" t="s">
        <v>115</v>
      </c>
      <c r="B61" s="73" t="s">
        <v>19</v>
      </c>
      <c r="C61" s="74">
        <f>C62+C63</f>
        <v>46</v>
      </c>
      <c r="D61" s="109" t="str">
        <f>IF(SUBTOTAL(3,C11:C60)=SUBTOTAL(103,C11:C60),'Summary and sign-off'!$A$47,'Summary and sign-off'!$A$48)</f>
        <v>Check - there are no hidden rows with data</v>
      </c>
      <c r="E61" s="155" t="str">
        <f>IF('Summary and sign-off'!F59='Summary and sign-off'!F53,'Summary and sign-off'!A51,'Summary and sign-off'!A49)</f>
        <v>Not all lines have an entry for "Description", "Was the gift accepted?" and "Estimated value in NZ$"</v>
      </c>
      <c r="F61" s="155"/>
      <c r="G61" s="70"/>
    </row>
    <row r="62" spans="1:7" ht="25.5" customHeight="1" x14ac:dyDescent="0.25">
      <c r="A62" s="75"/>
      <c r="B62" s="76" t="s">
        <v>20</v>
      </c>
      <c r="C62" s="77">
        <f>COUNTIF(C11:C60,'Summary and sign-off'!A44)</f>
        <v>37</v>
      </c>
      <c r="D62" s="19"/>
      <c r="E62" s="20"/>
      <c r="F62" s="21"/>
    </row>
    <row r="63" spans="1:7" ht="25.5" customHeight="1" x14ac:dyDescent="0.25">
      <c r="A63" s="75"/>
      <c r="B63" s="76" t="s">
        <v>18</v>
      </c>
      <c r="C63" s="77">
        <f>COUNTIF(C11:C60,'Summary and sign-off'!A45)</f>
        <v>9</v>
      </c>
      <c r="D63" s="19"/>
      <c r="E63" s="20"/>
      <c r="F63" s="21"/>
    </row>
    <row r="64" spans="1:7" x14ac:dyDescent="0.2">
      <c r="A64" s="22"/>
      <c r="B64" s="23"/>
      <c r="C64" s="22"/>
      <c r="D64" s="24"/>
      <c r="E64" s="24"/>
      <c r="F64" s="22"/>
    </row>
    <row r="65" spans="1:6" x14ac:dyDescent="0.2">
      <c r="A65" s="23" t="s">
        <v>6</v>
      </c>
      <c r="B65" s="23"/>
      <c r="C65" s="23"/>
      <c r="D65" s="23"/>
      <c r="E65" s="23"/>
      <c r="F65" s="23"/>
    </row>
    <row r="66" spans="1:6" ht="12.6" customHeight="1" x14ac:dyDescent="0.2">
      <c r="A66" s="25" t="s">
        <v>34</v>
      </c>
      <c r="B66" s="22"/>
      <c r="C66" s="22"/>
      <c r="D66" s="22"/>
      <c r="E66" s="22"/>
      <c r="F66" s="26"/>
    </row>
    <row r="67" spans="1:6" x14ac:dyDescent="0.2">
      <c r="A67" s="25" t="s">
        <v>108</v>
      </c>
      <c r="B67" s="27"/>
      <c r="C67" s="28"/>
      <c r="D67" s="28"/>
      <c r="E67" s="28"/>
      <c r="F67" s="29"/>
    </row>
    <row r="68" spans="1:6" x14ac:dyDescent="0.2">
      <c r="A68" s="25" t="s">
        <v>11</v>
      </c>
      <c r="B68" s="30"/>
      <c r="C68" s="30"/>
      <c r="D68" s="30"/>
      <c r="E68" s="30"/>
      <c r="F68" s="30"/>
    </row>
    <row r="69" spans="1:6" ht="12.75" customHeight="1" x14ac:dyDescent="0.2">
      <c r="A69" s="25" t="s">
        <v>59</v>
      </c>
      <c r="B69" s="22"/>
      <c r="C69" s="22"/>
      <c r="D69" s="22"/>
      <c r="E69" s="22"/>
      <c r="F69" s="22"/>
    </row>
    <row r="70" spans="1:6" ht="12.95" customHeight="1" x14ac:dyDescent="0.2">
      <c r="A70" s="31" t="s">
        <v>21</v>
      </c>
      <c r="B70" s="32"/>
      <c r="C70" s="32"/>
      <c r="D70" s="32"/>
      <c r="E70" s="32"/>
      <c r="F70" s="32"/>
    </row>
    <row r="71" spans="1:6" x14ac:dyDescent="0.2">
      <c r="A71" s="33" t="s">
        <v>37</v>
      </c>
      <c r="B71" s="34"/>
      <c r="C71" s="29"/>
      <c r="D71" s="29"/>
      <c r="E71" s="29"/>
      <c r="F71" s="29"/>
    </row>
    <row r="72" spans="1:6" ht="12.75" customHeight="1" x14ac:dyDescent="0.2">
      <c r="A72" s="33" t="s">
        <v>117</v>
      </c>
      <c r="B72" s="25"/>
      <c r="C72" s="35"/>
      <c r="D72" s="35"/>
      <c r="E72" s="35"/>
      <c r="F72" s="35"/>
    </row>
    <row r="73" spans="1:6" ht="12.75" customHeight="1" x14ac:dyDescent="0.2">
      <c r="A73" s="25"/>
      <c r="B73" s="25"/>
      <c r="C73" s="35"/>
      <c r="D73" s="35"/>
      <c r="E73" s="35"/>
      <c r="F73" s="35"/>
    </row>
    <row r="74" spans="1:6" ht="12.75" hidden="1" customHeight="1" x14ac:dyDescent="0.2">
      <c r="A74" s="25"/>
      <c r="B74" s="25"/>
      <c r="C74" s="35"/>
      <c r="D74" s="35"/>
      <c r="E74" s="35"/>
      <c r="F74" s="35"/>
    </row>
    <row r="75" spans="1:6" hidden="1" x14ac:dyDescent="0.2"/>
    <row r="76" spans="1:6" hidden="1" x14ac:dyDescent="0.2"/>
    <row r="77" spans="1:6" hidden="1" x14ac:dyDescent="0.2">
      <c r="A77" s="23"/>
      <c r="B77" s="23"/>
      <c r="C77" s="23"/>
      <c r="D77" s="23"/>
      <c r="E77" s="23"/>
      <c r="F77" s="23"/>
    </row>
    <row r="78" spans="1:6" hidden="1" x14ac:dyDescent="0.2">
      <c r="A78" s="23"/>
      <c r="B78" s="23"/>
      <c r="C78" s="23"/>
      <c r="D78" s="23"/>
      <c r="E78" s="23"/>
      <c r="F78" s="23"/>
    </row>
    <row r="79" spans="1:6" hidden="1" x14ac:dyDescent="0.2">
      <c r="A79" s="23"/>
      <c r="B79" s="23"/>
      <c r="C79" s="23"/>
      <c r="D79" s="23"/>
      <c r="E79" s="23"/>
      <c r="F79" s="23"/>
    </row>
    <row r="80" spans="1:6" hidden="1" x14ac:dyDescent="0.2">
      <c r="A80" s="23"/>
      <c r="B80" s="23"/>
      <c r="C80" s="23"/>
      <c r="D80" s="23"/>
      <c r="E80" s="23"/>
      <c r="F80" s="23"/>
    </row>
    <row r="81" spans="1:6" hidden="1" x14ac:dyDescent="0.2">
      <c r="A81" s="23"/>
      <c r="B81" s="23"/>
      <c r="C81" s="23"/>
      <c r="D81" s="23"/>
      <c r="E81" s="23"/>
      <c r="F81" s="23"/>
    </row>
    <row r="82" spans="1:6" hidden="1" x14ac:dyDescent="0.2"/>
    <row r="83" spans="1:6" hidden="1" x14ac:dyDescent="0.2"/>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hidden="1" x14ac:dyDescent="0.2"/>
    <row r="92" spans="1:6" hidden="1" x14ac:dyDescent="0.2"/>
    <row r="93" spans="1:6" hidden="1" x14ac:dyDescent="0.2"/>
    <row r="94" spans="1:6" hidden="1" x14ac:dyDescent="0.2"/>
    <row r="95" spans="1:6" hidden="1" x14ac:dyDescent="0.2"/>
    <row r="96" spans="1:6" hidden="1" x14ac:dyDescent="0.2"/>
    <row r="97" hidden="1" x14ac:dyDescent="0.2"/>
    <row r="98" hidden="1" x14ac:dyDescent="0.2"/>
    <row r="99" hidden="1" x14ac:dyDescent="0.2"/>
    <row r="100" hidden="1" x14ac:dyDescent="0.2"/>
    <row r="101" hidden="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sheetData>
  <sheetProtection sheet="1" formatCells="0" insertRows="0" deleteRows="0"/>
  <mergeCells count="10">
    <mergeCell ref="E61:F61"/>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60">
      <formula1>$B$4</formula1>
      <formula2>$B$5</formula2>
    </dataValidation>
  </dataValidations>
  <printOptions gridLines="1"/>
  <pageMargins left="0.70866141732283472" right="0.70866141732283472" top="0.74803149606299213" bottom="0.74803149606299213" header="0.31496062992125984" footer="0.31496062992125984"/>
  <pageSetup paperSize="8" scale="65"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C11:C60</xm:sqref>
        </x14:dataValidation>
        <x14:dataValidation type="list" errorStyle="information" operator="greaterThan" allowBlank="1" showInputMessage="1" prompt="Provide specific $ value if possible">
          <x14:formula1>
            <xm:f>'Summary and sign-off'!$A$38:$A$43</xm:f>
          </x14:formula1>
          <xm:sqref>E11:E60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 xsi:nil="true"/>
    <Security_x0020_Classification xmlns="12165527-d881-4234-97f9-ee139a3f0c31">UNCLASSIFIED</Security_x0020_Classification>
    <Business_x0020_Unit xmlns="12165527-d881-4234-97f9-ee139a3f0c31" xsi:nil="true"/>
    <Endorsement xmlns="12165527-d881-4234-97f9-ee139a3f0c31" xsi:nil="true"/>
    <RM_x0020_DOC_x0020_ID xmlns="12165527-d881-4234-97f9-ee139a3f0c31" xsi:nil="true"/>
    <Class xmlns="12165527-d881-4234-97f9-ee139a3f0c31" xsi:nil="true"/>
    <File_x0020_No xmlns="12165527-d881-4234-97f9-ee139a3f0c31" xsi:nil="true"/>
    <DOCNUM xmlns="12165527-d881-4234-97f9-ee139a3f0c31" xsi:nil="true"/>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www.w3.org/XML/1998/namespace"/>
    <ds:schemaRef ds:uri="http://schemas.microsoft.com/office/infopath/2007/PartnerControls"/>
    <ds:schemaRef ds:uri="12165527-d881-4234-97f9-ee139a3f0c31"/>
    <ds:schemaRef ds:uri="http://schemas.microsoft.com/office/2006/metadata/propertie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Ministry of Defence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description/>
  <cp:lastPrinted>2019-07-30T02:06:58Z</cp:lastPrinted>
  <dcterms:created xsi:type="dcterms:W3CDTF">2010-10-17T20:59:02Z</dcterms:created>
  <dcterms:modified xsi:type="dcterms:W3CDTF">2019-07-30T02:09:42Z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